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03\12.03.2021\"/>
    </mc:Choice>
  </mc:AlternateContent>
  <bookViews>
    <workbookView xWindow="0" yWindow="0" windowWidth="19200" windowHeight="7965"/>
  </bookViews>
  <sheets>
    <sheet name="План доходов" sheetId="2" r:id="rId1"/>
  </sheets>
  <definedNames>
    <definedName name="_xlnm.Print_Titles" localSheetId="0">'План доходов'!$4:$6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2" l="1"/>
  <c r="N11" i="2"/>
  <c r="N10" i="2"/>
  <c r="L13" i="2"/>
  <c r="L11" i="2"/>
  <c r="L10" i="2"/>
  <c r="N63" i="2" l="1"/>
  <c r="Q56" i="2"/>
  <c r="Q53" i="2"/>
  <c r="Q39" i="2"/>
  <c r="Q36" i="2"/>
  <c r="Q33" i="2"/>
  <c r="Q31" i="2"/>
  <c r="Q23" i="2" s="1"/>
  <c r="Q7" i="2" s="1"/>
  <c r="Q15" i="2"/>
  <c r="Q64" i="2" l="1"/>
  <c r="Z61" i="2"/>
  <c r="S36" i="2" l="1"/>
  <c r="P36" i="2"/>
  <c r="N55" i="2" l="1"/>
  <c r="P55" i="2" l="1"/>
  <c r="O55" i="2"/>
  <c r="Z55" i="2" l="1"/>
  <c r="L61" i="2" l="1"/>
  <c r="X55" i="2" l="1"/>
  <c r="W55" i="2"/>
  <c r="W54" i="2"/>
  <c r="P53" i="2"/>
  <c r="N8" i="2" l="1"/>
  <c r="T55" i="2" l="1"/>
  <c r="T54" i="2"/>
  <c r="R53" i="2"/>
  <c r="M53" i="2" l="1"/>
  <c r="S53" i="2" l="1"/>
  <c r="X10" i="2" l="1"/>
  <c r="W10" i="2"/>
  <c r="T10" i="2"/>
  <c r="N54" i="2"/>
  <c r="Y54" i="2" s="1"/>
  <c r="L54" i="2"/>
  <c r="L53" i="2"/>
  <c r="K53" i="2"/>
  <c r="J53" i="2"/>
  <c r="Y62" i="2"/>
  <c r="Y55" i="2"/>
  <c r="Z51" i="2"/>
  <c r="Y51" i="2"/>
  <c r="Z50" i="2"/>
  <c r="Y50" i="2"/>
  <c r="Z49" i="2"/>
  <c r="Y49" i="2"/>
  <c r="Z48" i="2"/>
  <c r="Y48" i="2"/>
  <c r="Z47" i="2"/>
  <c r="Y47" i="2"/>
  <c r="Z46" i="2"/>
  <c r="Y46" i="2"/>
  <c r="Z45" i="2"/>
  <c r="Y45" i="2"/>
  <c r="Z44" i="2"/>
  <c r="Y44" i="2"/>
  <c r="Z43" i="2"/>
  <c r="Y43" i="2"/>
  <c r="Z30" i="2"/>
  <c r="Y30" i="2"/>
  <c r="Z29" i="2"/>
  <c r="Y29" i="2"/>
  <c r="Z28" i="2"/>
  <c r="Y28" i="2"/>
  <c r="Z26" i="2"/>
  <c r="Y26" i="2"/>
  <c r="Z25" i="2"/>
  <c r="Y25" i="2"/>
  <c r="Z20" i="2"/>
  <c r="Y20" i="2"/>
  <c r="Z19" i="2"/>
  <c r="Y19" i="2"/>
  <c r="Z18" i="2"/>
  <c r="Y18" i="2"/>
  <c r="Z17" i="2"/>
  <c r="Y17" i="2"/>
  <c r="Y10" i="2"/>
  <c r="U63" i="2"/>
  <c r="U62" i="2"/>
  <c r="U61" i="2"/>
  <c r="V60" i="2"/>
  <c r="U60" i="2"/>
  <c r="V59" i="2"/>
  <c r="U59" i="2"/>
  <c r="V58" i="2"/>
  <c r="U58" i="2"/>
  <c r="V57" i="2"/>
  <c r="U57" i="2"/>
  <c r="V55" i="2"/>
  <c r="U55" i="2"/>
  <c r="U54" i="2"/>
  <c r="V52" i="2"/>
  <c r="U52" i="2"/>
  <c r="V51" i="2"/>
  <c r="U51" i="2"/>
  <c r="V50" i="2"/>
  <c r="U50" i="2"/>
  <c r="V49" i="2"/>
  <c r="U49" i="2"/>
  <c r="V48" i="2"/>
  <c r="U48" i="2"/>
  <c r="V47" i="2"/>
  <c r="U47" i="2"/>
  <c r="V46" i="2"/>
  <c r="U46" i="2"/>
  <c r="V45" i="2"/>
  <c r="U45" i="2"/>
  <c r="V44" i="2"/>
  <c r="U44" i="2"/>
  <c r="V43" i="2"/>
  <c r="U43" i="2"/>
  <c r="V42" i="2"/>
  <c r="U42" i="2"/>
  <c r="V41" i="2"/>
  <c r="U41" i="2"/>
  <c r="U40" i="2"/>
  <c r="U38" i="2"/>
  <c r="V37" i="2"/>
  <c r="U37" i="2"/>
  <c r="V35" i="2"/>
  <c r="U35" i="2"/>
  <c r="U34" i="2"/>
  <c r="V32" i="2"/>
  <c r="U32" i="2"/>
  <c r="V30" i="2"/>
  <c r="U30" i="2"/>
  <c r="V29" i="2"/>
  <c r="U29" i="2"/>
  <c r="V28" i="2"/>
  <c r="U28" i="2"/>
  <c r="V27" i="2"/>
  <c r="U27" i="2"/>
  <c r="V26" i="2"/>
  <c r="U26" i="2"/>
  <c r="V25" i="2"/>
  <c r="U25" i="2"/>
  <c r="V24" i="2"/>
  <c r="U24" i="2"/>
  <c r="V22" i="2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4" i="2"/>
  <c r="U14" i="2"/>
  <c r="V13" i="2"/>
  <c r="U13" i="2"/>
  <c r="V12" i="2"/>
  <c r="U12" i="2"/>
  <c r="V11" i="2"/>
  <c r="U11" i="2"/>
  <c r="V10" i="2"/>
  <c r="U10" i="2"/>
  <c r="V9" i="2"/>
  <c r="U9" i="2"/>
  <c r="V8" i="2"/>
  <c r="U8" i="2"/>
  <c r="O53" i="2"/>
  <c r="U53" i="2" s="1"/>
  <c r="N60" i="2"/>
  <c r="Y60" i="2" s="1"/>
  <c r="N59" i="2"/>
  <c r="Z59" i="2" s="1"/>
  <c r="N58" i="2"/>
  <c r="N57" i="2"/>
  <c r="Z57" i="2" s="1"/>
  <c r="N52" i="2"/>
  <c r="N42" i="2"/>
  <c r="Z42" i="2" s="1"/>
  <c r="N41" i="2"/>
  <c r="Z41" i="2" s="1"/>
  <c r="N40" i="2"/>
  <c r="Y40" i="2" s="1"/>
  <c r="N38" i="2"/>
  <c r="N37" i="2"/>
  <c r="Z37" i="2" s="1"/>
  <c r="N35" i="2"/>
  <c r="Z35" i="2" s="1"/>
  <c r="N34" i="2"/>
  <c r="N27" i="2"/>
  <c r="Z27" i="2" s="1"/>
  <c r="N24" i="2"/>
  <c r="Y24" i="2" s="1"/>
  <c r="N22" i="2"/>
  <c r="Z22" i="2" s="1"/>
  <c r="N21" i="2"/>
  <c r="Z21" i="2" s="1"/>
  <c r="N16" i="2"/>
  <c r="Z16" i="2" s="1"/>
  <c r="Y11" i="2"/>
  <c r="N12" i="2"/>
  <c r="Z12" i="2" s="1"/>
  <c r="N14" i="2"/>
  <c r="Z14" i="2" s="1"/>
  <c r="N9" i="2"/>
  <c r="Z9" i="2" s="1"/>
  <c r="L8" i="2"/>
  <c r="Z8" i="2"/>
  <c r="W63" i="2"/>
  <c r="W62" i="2"/>
  <c r="W61" i="2"/>
  <c r="X60" i="2"/>
  <c r="W60" i="2"/>
  <c r="X59" i="2"/>
  <c r="W59" i="2"/>
  <c r="X58" i="2"/>
  <c r="W58" i="2"/>
  <c r="X57" i="2"/>
  <c r="W57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W40" i="2"/>
  <c r="W38" i="2"/>
  <c r="X37" i="2"/>
  <c r="W37" i="2"/>
  <c r="X35" i="2"/>
  <c r="W35" i="2"/>
  <c r="W34" i="2"/>
  <c r="W32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4" i="2"/>
  <c r="W14" i="2"/>
  <c r="X13" i="2"/>
  <c r="W13" i="2"/>
  <c r="X12" i="2"/>
  <c r="W12" i="2"/>
  <c r="X11" i="2"/>
  <c r="W11" i="2"/>
  <c r="X9" i="2"/>
  <c r="W9" i="2"/>
  <c r="X8" i="2"/>
  <c r="W8" i="2"/>
  <c r="V53" i="2" l="1"/>
  <c r="Y58" i="2"/>
  <c r="Z58" i="2"/>
  <c r="Y9" i="2"/>
  <c r="Y63" i="2"/>
  <c r="Z63" i="2"/>
  <c r="Y61" i="2"/>
  <c r="Y52" i="2"/>
  <c r="Z52" i="2"/>
  <c r="Y38" i="2"/>
  <c r="Z38" i="2"/>
  <c r="Y34" i="2"/>
  <c r="Z34" i="2"/>
  <c r="Y27" i="2"/>
  <c r="Y13" i="2"/>
  <c r="Z13" i="2"/>
  <c r="Z60" i="2"/>
  <c r="Z24" i="2"/>
  <c r="Y21" i="2"/>
  <c r="Y16" i="2"/>
  <c r="Y12" i="2"/>
  <c r="Y59" i="2"/>
  <c r="Y57" i="2"/>
  <c r="Z54" i="2"/>
  <c r="AA54" i="2"/>
  <c r="N53" i="2"/>
  <c r="Y53" i="2" s="1"/>
  <c r="Y42" i="2"/>
  <c r="Y41" i="2"/>
  <c r="Y37" i="2"/>
  <c r="Y35" i="2"/>
  <c r="Y22" i="2"/>
  <c r="Y14" i="2"/>
  <c r="Z11" i="2"/>
  <c r="Y8" i="2"/>
  <c r="N56" i="2"/>
  <c r="N39" i="2"/>
  <c r="N36" i="2"/>
  <c r="N33" i="2"/>
  <c r="N32" i="2"/>
  <c r="N15" i="2"/>
  <c r="N31" i="2" l="1"/>
  <c r="N23" i="2" s="1"/>
  <c r="N7" i="2" s="1"/>
  <c r="Y32" i="2"/>
  <c r="Z53" i="2"/>
  <c r="N64" i="2" l="1"/>
  <c r="S56" i="2" l="1"/>
  <c r="S39" i="2"/>
  <c r="S33" i="2"/>
  <c r="Z33" i="2" s="1"/>
  <c r="S31" i="2"/>
  <c r="S15" i="2"/>
  <c r="Z56" i="2" l="1"/>
  <c r="Y56" i="2"/>
  <c r="Y39" i="2"/>
  <c r="Z39" i="2"/>
  <c r="Z36" i="2"/>
  <c r="Y36" i="2"/>
  <c r="Y33" i="2"/>
  <c r="Y31" i="2"/>
  <c r="Z15" i="2"/>
  <c r="Y15" i="2"/>
  <c r="S23" i="2"/>
  <c r="S7" i="2" s="1"/>
  <c r="Z23" i="2" l="1"/>
  <c r="Y23" i="2"/>
  <c r="M56" i="2"/>
  <c r="M39" i="2"/>
  <c r="M36" i="2"/>
  <c r="M33" i="2"/>
  <c r="M31" i="2"/>
  <c r="M15" i="2"/>
  <c r="S64" i="2" l="1"/>
  <c r="M23" i="2"/>
  <c r="M7" i="2" s="1"/>
  <c r="M64" i="2" l="1"/>
  <c r="Y64" i="2"/>
  <c r="Z64" i="2"/>
  <c r="T53" i="2"/>
  <c r="Z7" i="2" l="1"/>
  <c r="R56" i="2"/>
  <c r="R33" i="2" l="1"/>
  <c r="R39" i="2" l="1"/>
  <c r="P39" i="2" l="1"/>
  <c r="X39" i="2" l="1"/>
  <c r="W39" i="2"/>
  <c r="AA17" i="2"/>
  <c r="AA18" i="2"/>
  <c r="AA19" i="2"/>
  <c r="AA20" i="2"/>
  <c r="AA25" i="2"/>
  <c r="AA26" i="2"/>
  <c r="AA28" i="2"/>
  <c r="AA29" i="2"/>
  <c r="AA30" i="2"/>
  <c r="R36" i="2" l="1"/>
  <c r="P56" i="2" l="1"/>
  <c r="P33" i="2"/>
  <c r="P31" i="2"/>
  <c r="P15" i="2"/>
  <c r="W31" i="2" l="1"/>
  <c r="W33" i="2"/>
  <c r="X36" i="2"/>
  <c r="W36" i="2"/>
  <c r="X15" i="2"/>
  <c r="W15" i="2"/>
  <c r="X56" i="2"/>
  <c r="W56" i="2"/>
  <c r="P23" i="2"/>
  <c r="P7" i="2" s="1"/>
  <c r="W23" i="2" l="1"/>
  <c r="X23" i="2"/>
  <c r="T52" i="2"/>
  <c r="P64" i="2" l="1"/>
  <c r="X7" i="2"/>
  <c r="W7" i="2"/>
  <c r="L43" i="2"/>
  <c r="L44" i="2"/>
  <c r="L45" i="2"/>
  <c r="L46" i="2"/>
  <c r="L47" i="2"/>
  <c r="L48" i="2"/>
  <c r="L49" i="2"/>
  <c r="L50" i="2"/>
  <c r="L51" i="2"/>
  <c r="L52" i="2"/>
  <c r="AA52" i="2" s="1"/>
  <c r="X64" i="2" l="1"/>
  <c r="W64" i="2"/>
  <c r="R31" i="2"/>
  <c r="R23" i="2" s="1"/>
  <c r="T63" i="2"/>
  <c r="T62" i="2"/>
  <c r="T61" i="2"/>
  <c r="T60" i="2"/>
  <c r="T59" i="2"/>
  <c r="T58" i="2"/>
  <c r="T57" i="2"/>
  <c r="T51" i="2"/>
  <c r="T50" i="2"/>
  <c r="T49" i="2"/>
  <c r="T48" i="2"/>
  <c r="T47" i="2"/>
  <c r="T46" i="2"/>
  <c r="T45" i="2"/>
  <c r="T44" i="2"/>
  <c r="T43" i="2"/>
  <c r="T42" i="2"/>
  <c r="T41" i="2"/>
  <c r="T40" i="2"/>
  <c r="T38" i="2"/>
  <c r="T37" i="2"/>
  <c r="T35" i="2"/>
  <c r="T34" i="2"/>
  <c r="T33" i="2"/>
  <c r="T32" i="2"/>
  <c r="T30" i="2"/>
  <c r="T29" i="2"/>
  <c r="T28" i="2"/>
  <c r="T27" i="2"/>
  <c r="T26" i="2"/>
  <c r="T25" i="2"/>
  <c r="T24" i="2"/>
  <c r="T22" i="2"/>
  <c r="T21" i="2"/>
  <c r="T20" i="2"/>
  <c r="T19" i="2"/>
  <c r="T18" i="2"/>
  <c r="T17" i="2"/>
  <c r="T16" i="2"/>
  <c r="T14" i="2"/>
  <c r="T13" i="2"/>
  <c r="T12" i="2"/>
  <c r="T11" i="2"/>
  <c r="T9" i="2"/>
  <c r="T8" i="2"/>
  <c r="T56" i="2"/>
  <c r="T39" i="2"/>
  <c r="T36" i="2"/>
  <c r="R15" i="2"/>
  <c r="R7" i="2" l="1"/>
  <c r="T15" i="2"/>
  <c r="T31" i="2"/>
  <c r="T23" i="2"/>
  <c r="T7" i="2" l="1"/>
  <c r="R64" i="2" l="1"/>
  <c r="T64" i="2" s="1"/>
  <c r="L35" i="2"/>
  <c r="L63" i="2"/>
  <c r="L62" i="2"/>
  <c r="L60" i="2"/>
  <c r="L59" i="2"/>
  <c r="L58" i="2"/>
  <c r="L57" i="2"/>
  <c r="L42" i="2"/>
  <c r="L41" i="2"/>
  <c r="L40" i="2"/>
  <c r="L38" i="2"/>
  <c r="L37" i="2"/>
  <c r="L34" i="2"/>
  <c r="L32" i="2"/>
  <c r="L24" i="2"/>
  <c r="L27" i="2"/>
  <c r="L22" i="2"/>
  <c r="L16" i="2"/>
  <c r="L21" i="2"/>
  <c r="L14" i="2"/>
  <c r="L12" i="2"/>
  <c r="L9" i="2"/>
  <c r="AA42" i="2" l="1"/>
  <c r="AA24" i="2"/>
  <c r="AA16" i="2"/>
  <c r="AA8" i="2"/>
  <c r="AB36" i="2"/>
  <c r="AA40" i="2" l="1"/>
  <c r="AA46" i="2"/>
  <c r="AA32" i="2"/>
  <c r="AA51" i="2"/>
  <c r="AA47" i="2"/>
  <c r="AA49" i="2"/>
  <c r="AA45" i="2"/>
  <c r="AA63" i="2"/>
  <c r="AA50" i="2"/>
  <c r="AA43" i="2"/>
  <c r="AA48" i="2"/>
  <c r="AA44" i="2"/>
  <c r="AA62" i="2"/>
  <c r="AA34" i="2"/>
  <c r="AA58" i="2"/>
  <c r="AA57" i="2"/>
  <c r="AA41" i="2"/>
  <c r="AA38" i="2"/>
  <c r="AA9" i="2"/>
  <c r="AA61" i="2"/>
  <c r="AA60" i="2"/>
  <c r="AA59" i="2"/>
  <c r="AA53" i="2"/>
  <c r="AA37" i="2"/>
  <c r="AA35" i="2"/>
  <c r="AA27" i="2"/>
  <c r="AA22" i="2"/>
  <c r="AA21" i="2"/>
  <c r="AA14" i="2"/>
  <c r="AA13" i="2"/>
  <c r="AA12" i="2"/>
  <c r="AA11" i="2"/>
  <c r="AB39" i="2"/>
  <c r="AB33" i="2"/>
  <c r="AB31" i="2" l="1"/>
  <c r="AB30" i="2"/>
  <c r="AB29" i="2"/>
  <c r="AB28" i="2"/>
  <c r="AB26" i="2"/>
  <c r="AB25" i="2"/>
  <c r="AB20" i="2"/>
  <c r="AB19" i="2"/>
  <c r="AB18" i="2"/>
  <c r="AB17" i="2"/>
  <c r="AB15" i="2" l="1"/>
  <c r="L15" i="2" l="1"/>
  <c r="AA15" i="2" l="1"/>
  <c r="AB23" i="2"/>
  <c r="J15" i="2"/>
  <c r="J31" i="2"/>
  <c r="J33" i="2"/>
  <c r="J36" i="2"/>
  <c r="J39" i="2"/>
  <c r="J56" i="2"/>
  <c r="J7" i="2" l="1"/>
  <c r="J23" i="2"/>
  <c r="J64" i="2" l="1"/>
  <c r="L56" i="2"/>
  <c r="AA56" i="2" s="1"/>
  <c r="L39" i="2"/>
  <c r="AA39" i="2" s="1"/>
  <c r="L36" i="2"/>
  <c r="AA36" i="2" s="1"/>
  <c r="L33" i="2"/>
  <c r="AA33" i="2" s="1"/>
  <c r="L31" i="2"/>
  <c r="AA31" i="2" s="1"/>
  <c r="L23" i="2" l="1"/>
  <c r="L7" i="2" s="1"/>
  <c r="AA23" i="2" l="1"/>
  <c r="L64" i="2"/>
  <c r="AA7" i="2" l="1"/>
  <c r="AA64" i="2" l="1"/>
  <c r="AB7" i="2"/>
  <c r="O33" i="2" l="1"/>
  <c r="U33" i="2" s="1"/>
  <c r="K33" i="2"/>
  <c r="K56" i="2" l="1"/>
  <c r="O56" i="2"/>
  <c r="O39" i="2"/>
  <c r="K39" i="2"/>
  <c r="U39" i="2" l="1"/>
  <c r="V39" i="2"/>
  <c r="U56" i="2"/>
  <c r="V56" i="2"/>
  <c r="O15" i="2"/>
  <c r="K15" i="2"/>
  <c r="O31" i="2"/>
  <c r="K31" i="2"/>
  <c r="O36" i="2"/>
  <c r="K36" i="2"/>
  <c r="O7" i="2" l="1"/>
  <c r="U15" i="2"/>
  <c r="V15" i="2"/>
  <c r="V36" i="2"/>
  <c r="U36" i="2"/>
  <c r="O23" i="2"/>
  <c r="U31" i="2"/>
  <c r="V31" i="2"/>
  <c r="O64" i="2"/>
  <c r="K23" i="2"/>
  <c r="K7" i="2" s="1"/>
  <c r="V7" i="2" l="1"/>
  <c r="U7" i="2"/>
  <c r="V23" i="2"/>
  <c r="U23" i="2"/>
  <c r="U64" i="2"/>
  <c r="V64" i="2"/>
  <c r="K64" i="2"/>
  <c r="Y7" i="2"/>
</calcChain>
</file>

<file path=xl/sharedStrings.xml><?xml version="1.0" encoding="utf-8"?>
<sst xmlns="http://schemas.openxmlformats.org/spreadsheetml/2006/main" count="140" uniqueCount="90">
  <si>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</si>
  <si>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</si>
  <si>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</si>
  <si>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</si>
  <si>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</si>
  <si>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</si>
  <si>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</si>
  <si>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</si>
  <si>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</si>
  <si>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</si>
  <si>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</si>
  <si>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</si>
  <si>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</si>
  <si>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</si>
  <si>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</si>
  <si>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</si>
  <si>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</si>
  <si>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</si>
  <si>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</si>
  <si>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</si>
  <si>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11105000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</si>
  <si>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(в части доходов казенных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</si>
  <si>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</si>
  <si>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</si>
  <si>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</si>
  <si>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</si>
  <si>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</si>
  <si>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Земельный налог с организаций, обладающих земельным участком, расположенным в границах городских округов (прочие поступления)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</si>
  <si>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</si>
  <si>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</si>
  <si>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</si>
  <si>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</si>
  <si>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</si>
  <si>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</si>
  <si>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</si>
  <si>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</si>
  <si>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</si>
  <si>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</si>
  <si>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</si>
  <si>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</si>
  <si>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</si>
  <si>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</si>
  <si>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</si>
  <si>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</si>
  <si>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</si>
  <si>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</si>
  <si>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</si>
  <si>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</si>
  <si>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</si>
  <si>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</si>
  <si>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</si>
  <si>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</si>
  <si>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</si>
  <si>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</si>
  <si>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11603000 Денежные взыскания (штрафы) за нарушение законодательства о налогах и сборах</t>
  </si>
  <si>
    <t>11606000 Денежные взыскания (штрафы) за нарушение законодательства о применении контрольно-кассовой техники при осуществлении наличных денежных расчетов с использованием платежных карт</t>
  </si>
  <si>
    <t>11608000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</si>
  <si>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11625000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</t>
  </si>
  <si>
    <t>11628000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</si>
  <si>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11630000 Прочие денежные взыскания (штрафы) за  правонарушения в области дорожного движения</t>
  </si>
  <si>
    <t>11633000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</si>
  <si>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11643000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</si>
  <si>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11690000 Прочие поступления от денежных взысканий (штрафов) и иных сумм в возмещение ущерба</t>
  </si>
  <si>
    <t>ожидаемое в 2019 году</t>
  </si>
  <si>
    <t>факт</t>
  </si>
  <si>
    <t>адм</t>
  </si>
  <si>
    <t>% исполнения за 2019 (к факту в сопост усл)</t>
  </si>
  <si>
    <t>откл.+- недели Т/П</t>
  </si>
  <si>
    <t>в т.ч. 601 Администрация БГО СК</t>
  </si>
  <si>
    <t>План по доходам с учетом изменений на 2020 г</t>
  </si>
  <si>
    <t>ФАКТ за 2020 г</t>
  </si>
  <si>
    <t>ФАКТ за 2020 г (в сопоставимых условиях 2021 года)</t>
  </si>
  <si>
    <t>откл.+- от плана 2021 г</t>
  </si>
  <si>
    <t>откл.+- от исполнения за 2020 г (в сопостав.усл. 2021 г)</t>
  </si>
  <si>
    <t>исполнение за недели</t>
  </si>
  <si>
    <t>на год (уточненный, с учетом изменений)</t>
  </si>
  <si>
    <t>Утвержденный план по доходам на 2021 г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</si>
  <si>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</si>
  <si>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</si>
  <si>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</si>
  <si>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>3 месяцев 2021 года</t>
  </si>
  <si>
    <t>откл.+- от плана за 3 месяцев 2021 года</t>
  </si>
  <si>
    <t>Исполнено по 11.03.2020 год</t>
  </si>
  <si>
    <t>Исполнено по 11.03.2020 год (в сопоставимых условиях 2021 года)</t>
  </si>
  <si>
    <t>с 26.02.2021 по 04.03.2021 (неделя) П</t>
  </si>
  <si>
    <t>с 05.03.2021 по 11.03.2021 (неделя) Т</t>
  </si>
  <si>
    <t>Исполнение с 01.01.2021 по 11.03.2021</t>
  </si>
  <si>
    <t>Информация об исполнении бюджета Благодарненского городского округа Ставропольского края по доходам по состоянию на 04 марта 2021 года</t>
  </si>
  <si>
    <t xml:space="preserve">Заместитель главы администрации - начальник финансового управления администрации Благодарненского городского округа Ставропольского края 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</si>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</sst>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9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0" fontId="4" fillId="5" borderId="1" xfId="1" applyNumberFormat="1" applyFont="1" applyFill="1" applyBorder="1" applyAlignment="1" applyProtection="1">
      <alignment horizontal="left" wrapText="1"/>
      <protection hidden="1"/>
    </xf>
    <xf numFmtId="0" fontId="1" fillId="0" borderId="0" xfId="1" applyFont="1"/>
    <xf numFmtId="0" fontId="4" fillId="6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165" fontId="1" fillId="0" borderId="0" xfId="1" applyNumberFormat="1"/>
    <xf numFmtId="165" fontId="6" fillId="0" borderId="0" xfId="1" applyNumberFormat="1" applyFont="1" applyFill="1" applyAlignment="1" applyProtection="1">
      <protection hidden="1"/>
    </xf>
    <xf numFmtId="164" fontId="4" fillId="3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6" xfId="1" applyFont="1" applyBorder="1" applyProtection="1">
      <protection hidden="1"/>
    </xf>
    <xf numFmtId="164" fontId="3" fillId="0" borderId="6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4" fillId="0" borderId="0" xfId="1" applyFont="1" applyAlignment="1" applyProtection="1">
      <alignment horizontal="right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showGridLines="0" tabSelected="1" view="pageBreakPreview" zoomScale="60" zoomScaleNormal="68" workbookViewId="0">
      <pane xSplit="9" ySplit="6" topLeftCell="L7" activePane="bottomRight" state="frozen"/>
      <selection pane="topRight" activeCell="J1" sqref="J1"/>
      <selection pane="bottomLeft" activeCell="A7" sqref="A7"/>
      <selection pane="bottomRight" activeCell="Z3" sqref="Z3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1.42578125" style="1" hidden="1" customWidth="1"/>
    <col min="11" max="11" width="22" style="1" hidden="1" customWidth="1"/>
    <col min="12" max="12" width="23.42578125" style="1" customWidth="1"/>
    <col min="13" max="13" width="22.5703125" style="1" hidden="1" customWidth="1"/>
    <col min="14" max="14" width="21.85546875" style="1" customWidth="1"/>
    <col min="15" max="15" width="26" style="1" customWidth="1"/>
    <col min="16" max="16" width="23.85546875" style="1" hidden="1" customWidth="1"/>
    <col min="17" max="17" width="22.28515625" style="1" hidden="1" customWidth="1"/>
    <col min="18" max="18" width="20.28515625" style="1" hidden="1" customWidth="1"/>
    <col min="19" max="19" width="25.5703125" style="1" customWidth="1"/>
    <col min="20" max="20" width="21.140625" style="1" hidden="1" customWidth="1"/>
    <col min="21" max="21" width="23" style="1" bestFit="1" customWidth="1"/>
    <col min="22" max="22" width="11.42578125" style="1" customWidth="1"/>
    <col min="23" max="23" width="20.5703125" style="1" hidden="1" customWidth="1"/>
    <col min="24" max="24" width="12" style="1" hidden="1" customWidth="1"/>
    <col min="25" max="25" width="22" style="1" bestFit="1" customWidth="1"/>
    <col min="26" max="26" width="14.5703125" style="1" customWidth="1"/>
    <col min="27" max="27" width="12.42578125" style="1" hidden="1" customWidth="1"/>
    <col min="28" max="28" width="19.42578125" style="1" hidden="1" customWidth="1"/>
    <col min="29" max="29" width="9.140625" style="1" hidden="1" customWidth="1"/>
    <col min="30" max="236" width="9.140625" style="1" customWidth="1"/>
    <col min="237" max="16384" width="9.140625" style="1"/>
  </cols>
  <sheetData>
    <row r="1" spans="1:29" s="21" customFormat="1" ht="28.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s="5" customFormat="1" ht="20.25" customHeight="1" x14ac:dyDescent="0.3">
      <c r="A2" s="8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9" s="5" customFormat="1" ht="18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68" t="s">
        <v>89</v>
      </c>
      <c r="AA3" s="4"/>
    </row>
    <row r="4" spans="1:29" s="5" customFormat="1" ht="66" customHeight="1" x14ac:dyDescent="0.3">
      <c r="A4" s="4"/>
      <c r="B4" s="11"/>
      <c r="C4" s="11"/>
      <c r="D4" s="11"/>
      <c r="E4" s="11"/>
      <c r="F4" s="11"/>
      <c r="G4" s="11"/>
      <c r="H4" s="11"/>
      <c r="I4" s="57" t="s">
        <v>43</v>
      </c>
      <c r="J4" s="56" t="s">
        <v>69</v>
      </c>
      <c r="K4" s="56" t="s">
        <v>70</v>
      </c>
      <c r="L4" s="58" t="s">
        <v>71</v>
      </c>
      <c r="M4" s="56" t="s">
        <v>82</v>
      </c>
      <c r="N4" s="58" t="s">
        <v>83</v>
      </c>
      <c r="O4" s="62" t="s">
        <v>76</v>
      </c>
      <c r="P4" s="63"/>
      <c r="Q4" s="58" t="s">
        <v>74</v>
      </c>
      <c r="R4" s="58"/>
      <c r="S4" s="58" t="s">
        <v>86</v>
      </c>
      <c r="T4" s="60" t="s">
        <v>67</v>
      </c>
      <c r="U4" s="57" t="s">
        <v>72</v>
      </c>
      <c r="V4" s="57"/>
      <c r="W4" s="58" t="s">
        <v>81</v>
      </c>
      <c r="X4" s="58"/>
      <c r="Y4" s="58" t="s">
        <v>73</v>
      </c>
      <c r="Z4" s="58"/>
      <c r="AA4" s="58" t="s">
        <v>66</v>
      </c>
      <c r="AB4" s="60" t="s">
        <v>63</v>
      </c>
    </row>
    <row r="5" spans="1:29" s="5" customFormat="1" ht="79.5" customHeight="1" x14ac:dyDescent="0.3">
      <c r="A5" s="9"/>
      <c r="B5" s="24" t="s">
        <v>42</v>
      </c>
      <c r="C5" s="24" t="s">
        <v>41</v>
      </c>
      <c r="D5" s="24" t="s">
        <v>40</v>
      </c>
      <c r="E5" s="24" t="s">
        <v>39</v>
      </c>
      <c r="F5" s="24" t="s">
        <v>38</v>
      </c>
      <c r="G5" s="24" t="s">
        <v>37</v>
      </c>
      <c r="H5" s="24" t="s">
        <v>36</v>
      </c>
      <c r="I5" s="57"/>
      <c r="J5" s="56"/>
      <c r="K5" s="56"/>
      <c r="L5" s="58"/>
      <c r="M5" s="56"/>
      <c r="N5" s="58"/>
      <c r="O5" s="49" t="s">
        <v>75</v>
      </c>
      <c r="P5" s="49" t="s">
        <v>80</v>
      </c>
      <c r="Q5" s="51" t="s">
        <v>84</v>
      </c>
      <c r="R5" s="51" t="s">
        <v>85</v>
      </c>
      <c r="S5" s="58"/>
      <c r="T5" s="61"/>
      <c r="U5" s="24" t="s">
        <v>48</v>
      </c>
      <c r="V5" s="24" t="s">
        <v>49</v>
      </c>
      <c r="W5" s="49" t="s">
        <v>48</v>
      </c>
      <c r="X5" s="49" t="s">
        <v>49</v>
      </c>
      <c r="Y5" s="24" t="s">
        <v>48</v>
      </c>
      <c r="Z5" s="24" t="s">
        <v>49</v>
      </c>
      <c r="AA5" s="58"/>
      <c r="AB5" s="61"/>
    </row>
    <row r="6" spans="1:29" s="5" customFormat="1" ht="18.75" x14ac:dyDescent="0.3">
      <c r="A6" s="9"/>
      <c r="B6" s="24"/>
      <c r="C6" s="24"/>
      <c r="D6" s="24"/>
      <c r="E6" s="24"/>
      <c r="F6" s="24"/>
      <c r="G6" s="24"/>
      <c r="H6" s="24"/>
      <c r="I6" s="23">
        <v>1</v>
      </c>
      <c r="J6" s="26">
        <v>8</v>
      </c>
      <c r="K6" s="23">
        <v>8</v>
      </c>
      <c r="L6" s="25">
        <v>2</v>
      </c>
      <c r="M6" s="23">
        <v>9</v>
      </c>
      <c r="N6" s="23">
        <v>3</v>
      </c>
      <c r="O6" s="23">
        <v>4</v>
      </c>
      <c r="P6" s="38">
        <v>5</v>
      </c>
      <c r="Q6" s="54">
        <v>6</v>
      </c>
      <c r="R6" s="46">
        <v>7</v>
      </c>
      <c r="S6" s="23">
        <v>8</v>
      </c>
      <c r="T6" s="36">
        <v>9</v>
      </c>
      <c r="U6" s="23">
        <v>10</v>
      </c>
      <c r="V6" s="23">
        <v>11</v>
      </c>
      <c r="W6" s="48">
        <v>12</v>
      </c>
      <c r="X6" s="48">
        <v>13</v>
      </c>
      <c r="Y6" s="23">
        <v>14</v>
      </c>
      <c r="Z6" s="23">
        <v>15</v>
      </c>
      <c r="AA6" s="23">
        <v>16</v>
      </c>
      <c r="AB6" s="29">
        <v>13</v>
      </c>
    </row>
    <row r="7" spans="1:29" s="15" customFormat="1" ht="35.25" customHeight="1" x14ac:dyDescent="0.3">
      <c r="A7" s="14"/>
      <c r="B7" s="55" t="s">
        <v>8</v>
      </c>
      <c r="C7" s="55"/>
      <c r="D7" s="55"/>
      <c r="E7" s="55"/>
      <c r="F7" s="55"/>
      <c r="G7" s="55"/>
      <c r="H7" s="55"/>
      <c r="I7" s="55"/>
      <c r="J7" s="17">
        <f t="shared" ref="J7:S7" si="0">J8+J9+J11+J12+J13+J14+J15+J22+J23+J35+J36+J39+J42+J53+J10</f>
        <v>339453254.92999995</v>
      </c>
      <c r="K7" s="17">
        <f t="shared" si="0"/>
        <v>360649780.94999993</v>
      </c>
      <c r="L7" s="17">
        <f t="shared" si="0"/>
        <v>345792598.6439749</v>
      </c>
      <c r="M7" s="17">
        <f t="shared" si="0"/>
        <v>53010102.960000001</v>
      </c>
      <c r="N7" s="17">
        <f t="shared" si="0"/>
        <v>51870644.390928745</v>
      </c>
      <c r="O7" s="17">
        <f t="shared" si="0"/>
        <v>352312492</v>
      </c>
      <c r="P7" s="17">
        <f t="shared" si="0"/>
        <v>66354865.259999998</v>
      </c>
      <c r="Q7" s="17">
        <f t="shared" ref="Q7" si="1">Q8+Q9+Q11+Q12+Q13+Q14+Q15+Q22+Q23+Q35+Q36+Q39+Q42+Q53+Q10</f>
        <v>7118263.419999999</v>
      </c>
      <c r="R7" s="17">
        <f t="shared" si="0"/>
        <v>6967682.4300000016</v>
      </c>
      <c r="S7" s="17">
        <f t="shared" si="0"/>
        <v>50924764.509999998</v>
      </c>
      <c r="T7" s="17">
        <f>R7-Q7</f>
        <v>-150580.98999999743</v>
      </c>
      <c r="U7" s="17">
        <f>S7-O7</f>
        <v>-301387727.49000001</v>
      </c>
      <c r="V7" s="17">
        <f>S7/O7*100</f>
        <v>14.454430559901917</v>
      </c>
      <c r="W7" s="17">
        <f>S7-P7</f>
        <v>-15430100.75</v>
      </c>
      <c r="X7" s="17">
        <f>S7/P7*100</f>
        <v>76.746089846554838</v>
      </c>
      <c r="Y7" s="17">
        <f>S7-N7</f>
        <v>-945879.88092874736</v>
      </c>
      <c r="Z7" s="17">
        <f>S7/N7*100</f>
        <v>98.176463986450557</v>
      </c>
      <c r="AA7" s="17">
        <f>N7/L7*100</f>
        <v>15.00050741234468</v>
      </c>
      <c r="AB7" s="17" t="e">
        <f>AB8+AB9+AB11+AB12+AB13+AB14+AB15+AB22+#REF!+AB23+AB35+AB36+AB39+AB42+AB53</f>
        <v>#REF!</v>
      </c>
    </row>
    <row r="8" spans="1:29" s="15" customFormat="1" ht="35.25" hidden="1" customHeight="1" x14ac:dyDescent="0.3">
      <c r="A8" s="14"/>
      <c r="B8" s="55" t="s">
        <v>35</v>
      </c>
      <c r="C8" s="55"/>
      <c r="D8" s="55"/>
      <c r="E8" s="55"/>
      <c r="F8" s="55"/>
      <c r="G8" s="55"/>
      <c r="H8" s="55"/>
      <c r="I8" s="55"/>
      <c r="J8" s="17">
        <v>155952561.28999999</v>
      </c>
      <c r="K8" s="17">
        <v>164512361.93000001</v>
      </c>
      <c r="L8" s="27">
        <f>K8/34.24*100*30.57/100</f>
        <v>146879173.60397491</v>
      </c>
      <c r="M8" s="19">
        <v>25009507.18</v>
      </c>
      <c r="N8" s="27">
        <f>M8/34.24*100*30.57/100</f>
        <v>22328873.670928739</v>
      </c>
      <c r="O8" s="17">
        <v>155881000</v>
      </c>
      <c r="P8" s="17">
        <v>29095265</v>
      </c>
      <c r="Q8" s="17">
        <v>1741399.94</v>
      </c>
      <c r="R8" s="17">
        <v>3677150.69</v>
      </c>
      <c r="S8" s="17">
        <v>23770187.199999999</v>
      </c>
      <c r="T8" s="17">
        <f t="shared" ref="T8:T64" si="2">R8-Q8</f>
        <v>1935750.75</v>
      </c>
      <c r="U8" s="17">
        <f t="shared" ref="U8:U64" si="3">S8-O8</f>
        <v>-132110812.8</v>
      </c>
      <c r="V8" s="17">
        <f t="shared" ref="V8:V64" si="4">S8/O8*100</f>
        <v>15.248931685067454</v>
      </c>
      <c r="W8" s="17">
        <f t="shared" ref="W8:W64" si="5">S8-P8</f>
        <v>-5325077.8000000007</v>
      </c>
      <c r="X8" s="17">
        <f t="shared" ref="X8:X64" si="6">S8/P8*100</f>
        <v>81.697785533144312</v>
      </c>
      <c r="Y8" s="17">
        <f t="shared" ref="Y8:Y64" si="7">S8-N8</f>
        <v>1441313.5290712602</v>
      </c>
      <c r="Z8" s="17">
        <f t="shared" ref="Z8:Z64" si="8">S8/N8*100</f>
        <v>106.45493162938975</v>
      </c>
      <c r="AA8" s="17">
        <f>N8/L8*100</f>
        <v>15.202205406692501</v>
      </c>
      <c r="AB8" s="17">
        <v>255571677.94</v>
      </c>
    </row>
    <row r="9" spans="1:29" s="15" customFormat="1" ht="54" hidden="1" customHeight="1" x14ac:dyDescent="0.3">
      <c r="A9" s="14"/>
      <c r="B9" s="55" t="s">
        <v>34</v>
      </c>
      <c r="C9" s="55"/>
      <c r="D9" s="55"/>
      <c r="E9" s="55"/>
      <c r="F9" s="55"/>
      <c r="G9" s="55"/>
      <c r="H9" s="55"/>
      <c r="I9" s="55"/>
      <c r="J9" s="17">
        <v>18646000</v>
      </c>
      <c r="K9" s="17">
        <v>20275547.789999999</v>
      </c>
      <c r="L9" s="17">
        <f t="shared" ref="L9:L14" si="9">K9</f>
        <v>20275547.789999999</v>
      </c>
      <c r="M9" s="17">
        <v>3376482.24</v>
      </c>
      <c r="N9" s="17">
        <f>M9</f>
        <v>3376482.24</v>
      </c>
      <c r="O9" s="17">
        <v>25639600</v>
      </c>
      <c r="P9" s="17">
        <v>5732223</v>
      </c>
      <c r="Q9" s="17">
        <v>1875993.68</v>
      </c>
      <c r="R9" s="17">
        <v>0</v>
      </c>
      <c r="S9" s="17">
        <v>3816387.04</v>
      </c>
      <c r="T9" s="17">
        <f t="shared" si="2"/>
        <v>-1875993.68</v>
      </c>
      <c r="U9" s="17">
        <f t="shared" si="3"/>
        <v>-21823212.960000001</v>
      </c>
      <c r="V9" s="17">
        <f t="shared" si="4"/>
        <v>14.884737047379835</v>
      </c>
      <c r="W9" s="17">
        <f t="shared" si="5"/>
        <v>-1915835.96</v>
      </c>
      <c r="X9" s="17">
        <f t="shared" si="6"/>
        <v>66.577783871981254</v>
      </c>
      <c r="Y9" s="17">
        <f t="shared" si="7"/>
        <v>439904.79999999981</v>
      </c>
      <c r="Z9" s="17">
        <f t="shared" si="8"/>
        <v>113.02849441316771</v>
      </c>
      <c r="AA9" s="17">
        <f>N9/L9*100</f>
        <v>16.652976654299316</v>
      </c>
      <c r="AB9" s="30">
        <v>21311346.530000001</v>
      </c>
    </row>
    <row r="10" spans="1:29" s="15" customFormat="1" ht="54" hidden="1" customHeight="1" x14ac:dyDescent="0.3">
      <c r="A10" s="14"/>
      <c r="B10" s="47"/>
      <c r="C10" s="47"/>
      <c r="D10" s="47"/>
      <c r="E10" s="47"/>
      <c r="F10" s="47"/>
      <c r="G10" s="47"/>
      <c r="H10" s="47"/>
      <c r="I10" s="47" t="s">
        <v>77</v>
      </c>
      <c r="J10" s="17">
        <v>0</v>
      </c>
      <c r="K10" s="17">
        <v>0</v>
      </c>
      <c r="L10" s="27">
        <f>O10</f>
        <v>6893000</v>
      </c>
      <c r="M10" s="17">
        <v>0</v>
      </c>
      <c r="N10" s="27">
        <f>P10/56*42</f>
        <v>919578.74999999988</v>
      </c>
      <c r="O10" s="17">
        <v>6893000</v>
      </c>
      <c r="P10" s="17">
        <v>1226105</v>
      </c>
      <c r="Q10" s="17">
        <v>81124.31</v>
      </c>
      <c r="R10" s="17">
        <v>111533.24</v>
      </c>
      <c r="S10" s="17">
        <v>830049.88</v>
      </c>
      <c r="T10" s="17">
        <f t="shared" si="2"/>
        <v>30408.930000000008</v>
      </c>
      <c r="U10" s="17">
        <f t="shared" si="3"/>
        <v>-6062950.1200000001</v>
      </c>
      <c r="V10" s="17">
        <f t="shared" si="4"/>
        <v>12.041924851298418</v>
      </c>
      <c r="W10" s="17">
        <f>S10-P10</f>
        <v>-396055.12</v>
      </c>
      <c r="X10" s="17">
        <f>S10/P10*100</f>
        <v>67.698107421468805</v>
      </c>
      <c r="Y10" s="17">
        <f t="shared" si="7"/>
        <v>-89528.869999999879</v>
      </c>
      <c r="Z10" s="17">
        <v>0</v>
      </c>
      <c r="AA10" s="17"/>
      <c r="AB10" s="30"/>
    </row>
    <row r="11" spans="1:29" s="15" customFormat="1" ht="57.75" hidden="1" customHeight="1" x14ac:dyDescent="0.3">
      <c r="A11" s="14"/>
      <c r="B11" s="55" t="s">
        <v>33</v>
      </c>
      <c r="C11" s="55"/>
      <c r="D11" s="55"/>
      <c r="E11" s="55"/>
      <c r="F11" s="55"/>
      <c r="G11" s="55"/>
      <c r="H11" s="55"/>
      <c r="I11" s="55"/>
      <c r="J11" s="17">
        <v>11347097.18</v>
      </c>
      <c r="K11" s="17">
        <v>11880184.26</v>
      </c>
      <c r="L11" s="27">
        <f>O11</f>
        <v>3200000</v>
      </c>
      <c r="M11" s="17">
        <v>2603811.7000000002</v>
      </c>
      <c r="N11" s="27">
        <f>P11/56*42</f>
        <v>1840500</v>
      </c>
      <c r="O11" s="17">
        <v>3200000</v>
      </c>
      <c r="P11" s="17">
        <v>2454000</v>
      </c>
      <c r="Q11" s="17">
        <v>47851.839999999997</v>
      </c>
      <c r="R11" s="17">
        <v>22534.31</v>
      </c>
      <c r="S11" s="17">
        <v>2388738.04</v>
      </c>
      <c r="T11" s="17">
        <f t="shared" si="2"/>
        <v>-25317.529999999995</v>
      </c>
      <c r="U11" s="17">
        <f t="shared" si="3"/>
        <v>-811261.96</v>
      </c>
      <c r="V11" s="17">
        <f t="shared" si="4"/>
        <v>74.648063750000006</v>
      </c>
      <c r="W11" s="17">
        <f t="shared" si="5"/>
        <v>-65261.959999999963</v>
      </c>
      <c r="X11" s="17">
        <f t="shared" si="6"/>
        <v>97.340588427057867</v>
      </c>
      <c r="Y11" s="17">
        <f t="shared" si="7"/>
        <v>548238.04</v>
      </c>
      <c r="Z11" s="17">
        <f t="shared" si="8"/>
        <v>129.78745123607715</v>
      </c>
      <c r="AA11" s="17">
        <f t="shared" ref="AA11:AA54" si="10">N11/L11*100</f>
        <v>57.515625</v>
      </c>
      <c r="AB11" s="30">
        <v>11975757.109999999</v>
      </c>
      <c r="AC11" s="15" t="s">
        <v>64</v>
      </c>
    </row>
    <row r="12" spans="1:29" s="15" customFormat="1" ht="37.5" hidden="1" customHeight="1" x14ac:dyDescent="0.3">
      <c r="A12" s="14"/>
      <c r="B12" s="55" t="s">
        <v>32</v>
      </c>
      <c r="C12" s="55"/>
      <c r="D12" s="55"/>
      <c r="E12" s="55"/>
      <c r="F12" s="55"/>
      <c r="G12" s="55"/>
      <c r="H12" s="55"/>
      <c r="I12" s="55"/>
      <c r="J12" s="17">
        <v>10983507.07</v>
      </c>
      <c r="K12" s="17">
        <v>11042346.74</v>
      </c>
      <c r="L12" s="17">
        <f t="shared" si="9"/>
        <v>11042346.74</v>
      </c>
      <c r="M12" s="17">
        <v>560335.18999999994</v>
      </c>
      <c r="N12" s="17">
        <f t="shared" ref="N12:N14" si="11">M12</f>
        <v>560335.18999999994</v>
      </c>
      <c r="O12" s="17">
        <v>7502000</v>
      </c>
      <c r="P12" s="17">
        <v>3304972</v>
      </c>
      <c r="Q12" s="17">
        <v>239575.14</v>
      </c>
      <c r="R12" s="17">
        <v>1718613.64</v>
      </c>
      <c r="S12" s="17">
        <v>2257587.67</v>
      </c>
      <c r="T12" s="17">
        <f t="shared" si="2"/>
        <v>1479038.5</v>
      </c>
      <c r="U12" s="17">
        <f t="shared" si="3"/>
        <v>-5244412.33</v>
      </c>
      <c r="V12" s="17">
        <f t="shared" si="4"/>
        <v>30.093144094908027</v>
      </c>
      <c r="W12" s="17">
        <f t="shared" si="5"/>
        <v>-1047384.3300000001</v>
      </c>
      <c r="X12" s="17">
        <f t="shared" si="6"/>
        <v>68.308828940154413</v>
      </c>
      <c r="Y12" s="17">
        <f t="shared" si="7"/>
        <v>1697252.48</v>
      </c>
      <c r="Z12" s="17">
        <f t="shared" si="8"/>
        <v>402.89949842343475</v>
      </c>
      <c r="AA12" s="17">
        <f t="shared" si="10"/>
        <v>5.0744212547703418</v>
      </c>
      <c r="AB12" s="30">
        <v>15099981.33</v>
      </c>
      <c r="AC12" s="15" t="s">
        <v>64</v>
      </c>
    </row>
    <row r="13" spans="1:29" s="15" customFormat="1" ht="57.75" hidden="1" customHeight="1" x14ac:dyDescent="0.3">
      <c r="A13" s="14"/>
      <c r="B13" s="55" t="s">
        <v>31</v>
      </c>
      <c r="C13" s="55"/>
      <c r="D13" s="55"/>
      <c r="E13" s="55"/>
      <c r="F13" s="55"/>
      <c r="G13" s="55"/>
      <c r="H13" s="55"/>
      <c r="I13" s="55"/>
      <c r="J13" s="17">
        <v>180406</v>
      </c>
      <c r="K13" s="17">
        <v>199821.72</v>
      </c>
      <c r="L13" s="27">
        <f>O13</f>
        <v>407460</v>
      </c>
      <c r="M13" s="17">
        <v>33659.86</v>
      </c>
      <c r="N13" s="27">
        <f>P13/56*42</f>
        <v>157326.75</v>
      </c>
      <c r="O13" s="17">
        <v>407460</v>
      </c>
      <c r="P13" s="17">
        <v>209769</v>
      </c>
      <c r="Q13" s="17">
        <v>48303</v>
      </c>
      <c r="R13" s="17">
        <v>38838</v>
      </c>
      <c r="S13" s="17">
        <v>290918</v>
      </c>
      <c r="T13" s="17">
        <f t="shared" si="2"/>
        <v>-9465</v>
      </c>
      <c r="U13" s="17">
        <f t="shared" si="3"/>
        <v>-116542</v>
      </c>
      <c r="V13" s="17">
        <f t="shared" si="4"/>
        <v>71.397928631031277</v>
      </c>
      <c r="W13" s="17">
        <f t="shared" si="5"/>
        <v>81149</v>
      </c>
      <c r="X13" s="17">
        <f t="shared" si="6"/>
        <v>138.68493438019917</v>
      </c>
      <c r="Y13" s="17">
        <f t="shared" si="7"/>
        <v>133591.25</v>
      </c>
      <c r="Z13" s="17">
        <f t="shared" si="8"/>
        <v>184.91324584026557</v>
      </c>
      <c r="AA13" s="17">
        <f t="shared" si="10"/>
        <v>38.611581504933</v>
      </c>
      <c r="AB13" s="30">
        <v>175716.17</v>
      </c>
      <c r="AC13" s="15" t="s">
        <v>64</v>
      </c>
    </row>
    <row r="14" spans="1:29" s="15" customFormat="1" ht="33.75" hidden="1" customHeight="1" x14ac:dyDescent="0.3">
      <c r="A14" s="14"/>
      <c r="B14" s="55" t="s">
        <v>30</v>
      </c>
      <c r="C14" s="55"/>
      <c r="D14" s="55"/>
      <c r="E14" s="55"/>
      <c r="F14" s="55"/>
      <c r="G14" s="55"/>
      <c r="H14" s="55"/>
      <c r="I14" s="55"/>
      <c r="J14" s="17">
        <v>11715305.130000001</v>
      </c>
      <c r="K14" s="17">
        <v>12135551.99</v>
      </c>
      <c r="L14" s="17">
        <f t="shared" si="9"/>
        <v>12135551.99</v>
      </c>
      <c r="M14" s="17">
        <v>564383.85</v>
      </c>
      <c r="N14" s="17">
        <f t="shared" si="11"/>
        <v>564383.85</v>
      </c>
      <c r="O14" s="17">
        <v>11117000</v>
      </c>
      <c r="P14" s="17">
        <v>650233</v>
      </c>
      <c r="Q14" s="17">
        <v>113949.04</v>
      </c>
      <c r="R14" s="17">
        <v>67086.28</v>
      </c>
      <c r="S14" s="17">
        <v>663579.07999999996</v>
      </c>
      <c r="T14" s="17">
        <f t="shared" si="2"/>
        <v>-46862.759999999995</v>
      </c>
      <c r="U14" s="17">
        <f t="shared" si="3"/>
        <v>-10453420.92</v>
      </c>
      <c r="V14" s="17">
        <f t="shared" si="4"/>
        <v>5.9690481244940177</v>
      </c>
      <c r="W14" s="17">
        <f t="shared" si="5"/>
        <v>13346.079999999958</v>
      </c>
      <c r="X14" s="17">
        <f t="shared" si="6"/>
        <v>102.05250733198714</v>
      </c>
      <c r="Y14" s="17">
        <f t="shared" si="7"/>
        <v>99195.229999999981</v>
      </c>
      <c r="Z14" s="17">
        <f t="shared" si="8"/>
        <v>117.57584487933168</v>
      </c>
      <c r="AA14" s="17">
        <f t="shared" si="10"/>
        <v>4.6506648437999889</v>
      </c>
      <c r="AB14" s="30">
        <v>7076032.8399999999</v>
      </c>
      <c r="AC14" s="15" t="s">
        <v>64</v>
      </c>
    </row>
    <row r="15" spans="1:29" s="15" customFormat="1" ht="18.75" hidden="1" x14ac:dyDescent="0.3">
      <c r="A15" s="14"/>
      <c r="B15" s="55" t="s">
        <v>25</v>
      </c>
      <c r="C15" s="55"/>
      <c r="D15" s="55"/>
      <c r="E15" s="55"/>
      <c r="F15" s="55"/>
      <c r="G15" s="55"/>
      <c r="H15" s="55"/>
      <c r="I15" s="55"/>
      <c r="J15" s="17">
        <f>J16+J21</f>
        <v>56816411.920000002</v>
      </c>
      <c r="K15" s="17">
        <f>K16+K21</f>
        <v>59077329.089999996</v>
      </c>
      <c r="L15" s="17">
        <f>L16+L21</f>
        <v>59077329.089999996</v>
      </c>
      <c r="M15" s="17">
        <f>M16+M21</f>
        <v>8394783.2599999998</v>
      </c>
      <c r="N15" s="17">
        <f>N16+N21</f>
        <v>8394783.2599999998</v>
      </c>
      <c r="O15" s="17">
        <f t="shared" ref="O15:S15" si="12">O16+O21</f>
        <v>57080420</v>
      </c>
      <c r="P15" s="17">
        <f t="shared" si="12"/>
        <v>9219161</v>
      </c>
      <c r="Q15" s="17">
        <f t="shared" ref="Q15" si="13">Q16+Q21</f>
        <v>1858760.46</v>
      </c>
      <c r="R15" s="17">
        <f t="shared" si="12"/>
        <v>170403.57</v>
      </c>
      <c r="S15" s="17">
        <f t="shared" si="12"/>
        <v>6714499.6100000003</v>
      </c>
      <c r="T15" s="17">
        <f t="shared" si="2"/>
        <v>-1688356.89</v>
      </c>
      <c r="U15" s="17">
        <f t="shared" si="3"/>
        <v>-50365920.390000001</v>
      </c>
      <c r="V15" s="17">
        <f t="shared" si="4"/>
        <v>11.763227407927273</v>
      </c>
      <c r="W15" s="17">
        <f t="shared" si="5"/>
        <v>-2504661.3899999997</v>
      </c>
      <c r="X15" s="17">
        <f t="shared" si="6"/>
        <v>72.832002933889541</v>
      </c>
      <c r="Y15" s="17">
        <f t="shared" si="7"/>
        <v>-1680283.6499999994</v>
      </c>
      <c r="Z15" s="17">
        <f t="shared" si="8"/>
        <v>79.984192587719065</v>
      </c>
      <c r="AA15" s="17">
        <f t="shared" si="10"/>
        <v>14.209821922062794</v>
      </c>
      <c r="AB15" s="30">
        <f>AB16+AB21</f>
        <v>49271022.740000002</v>
      </c>
      <c r="AC15" s="5"/>
    </row>
    <row r="16" spans="1:29" s="5" customFormat="1" ht="75.75" hidden="1" customHeight="1" x14ac:dyDescent="0.3">
      <c r="A16" s="9"/>
      <c r="B16" s="52"/>
      <c r="C16" s="52"/>
      <c r="D16" s="52"/>
      <c r="E16" s="52"/>
      <c r="F16" s="52"/>
      <c r="G16" s="52"/>
      <c r="H16" s="52"/>
      <c r="I16" s="12" t="s">
        <v>44</v>
      </c>
      <c r="J16" s="18">
        <v>21539211.149999999</v>
      </c>
      <c r="K16" s="18">
        <v>22311739.960000001</v>
      </c>
      <c r="L16" s="18">
        <f>K16</f>
        <v>22311739.960000001</v>
      </c>
      <c r="M16" s="18">
        <v>5886077.7599999998</v>
      </c>
      <c r="N16" s="18">
        <f>M16</f>
        <v>5886077.7599999998</v>
      </c>
      <c r="O16" s="18">
        <v>18390732</v>
      </c>
      <c r="P16" s="18">
        <v>6163036</v>
      </c>
      <c r="Q16" s="18">
        <v>1752113.42</v>
      </c>
      <c r="R16" s="18">
        <v>68039</v>
      </c>
      <c r="S16" s="18">
        <v>4829770.16</v>
      </c>
      <c r="T16" s="18">
        <f t="shared" si="2"/>
        <v>-1684074.42</v>
      </c>
      <c r="U16" s="18">
        <f t="shared" si="3"/>
        <v>-13560961.84</v>
      </c>
      <c r="V16" s="18">
        <f t="shared" si="4"/>
        <v>26.261978914161766</v>
      </c>
      <c r="W16" s="18">
        <f t="shared" si="5"/>
        <v>-1333265.8399999999</v>
      </c>
      <c r="X16" s="18">
        <f t="shared" si="6"/>
        <v>78.36673613459341</v>
      </c>
      <c r="Y16" s="18">
        <f t="shared" si="7"/>
        <v>-1056307.5999999996</v>
      </c>
      <c r="Z16" s="18">
        <f t="shared" si="8"/>
        <v>82.054134466616361</v>
      </c>
      <c r="AA16" s="18">
        <f t="shared" si="10"/>
        <v>26.381079066681629</v>
      </c>
      <c r="AB16" s="31">
        <v>16165468.640000001</v>
      </c>
    </row>
    <row r="17" spans="1:29" s="5" customFormat="1" ht="25.5" hidden="1" customHeight="1" x14ac:dyDescent="0.3">
      <c r="A17" s="9"/>
      <c r="B17" s="32" t="s">
        <v>8</v>
      </c>
      <c r="C17" s="32" t="s">
        <v>26</v>
      </c>
      <c r="D17" s="32" t="s">
        <v>25</v>
      </c>
      <c r="E17" s="32"/>
      <c r="F17" s="32"/>
      <c r="G17" s="6"/>
      <c r="H17" s="6"/>
      <c r="I17" s="12" t="s">
        <v>44</v>
      </c>
      <c r="J17" s="18">
        <v>20632512.710000001</v>
      </c>
      <c r="K17" s="18"/>
      <c r="L17" s="18">
        <v>20632512.710000001</v>
      </c>
      <c r="M17" s="18"/>
      <c r="N17" s="18">
        <v>20632512.710000001</v>
      </c>
      <c r="O17" s="18"/>
      <c r="P17" s="18"/>
      <c r="Q17" s="18"/>
      <c r="R17" s="18"/>
      <c r="S17" s="18"/>
      <c r="T17" s="17">
        <f t="shared" si="2"/>
        <v>0</v>
      </c>
      <c r="U17" s="17">
        <f t="shared" si="3"/>
        <v>0</v>
      </c>
      <c r="V17" s="17" t="e">
        <f t="shared" si="4"/>
        <v>#DIV/0!</v>
      </c>
      <c r="W17" s="17">
        <f t="shared" si="5"/>
        <v>0</v>
      </c>
      <c r="X17" s="17" t="e">
        <f t="shared" si="6"/>
        <v>#DIV/0!</v>
      </c>
      <c r="Y17" s="17">
        <f t="shared" si="7"/>
        <v>-20632512.710000001</v>
      </c>
      <c r="Z17" s="17">
        <f t="shared" si="8"/>
        <v>0</v>
      </c>
      <c r="AA17" s="17">
        <f t="shared" si="10"/>
        <v>100</v>
      </c>
      <c r="AB17" s="18" t="e">
        <f>L17+(#REF!*L17)/100</f>
        <v>#REF!</v>
      </c>
    </row>
    <row r="18" spans="1:29" s="5" customFormat="1" ht="32.25" hidden="1" customHeight="1" x14ac:dyDescent="0.3">
      <c r="A18" s="9"/>
      <c r="B18" s="32" t="s">
        <v>8</v>
      </c>
      <c r="C18" s="32" t="s">
        <v>26</v>
      </c>
      <c r="D18" s="32" t="s">
        <v>25</v>
      </c>
      <c r="E18" s="32"/>
      <c r="F18" s="32"/>
      <c r="G18" s="6"/>
      <c r="H18" s="6"/>
      <c r="I18" s="12" t="s">
        <v>29</v>
      </c>
      <c r="J18" s="18">
        <v>624600</v>
      </c>
      <c r="K18" s="18"/>
      <c r="L18" s="18">
        <v>624600</v>
      </c>
      <c r="M18" s="18"/>
      <c r="N18" s="18">
        <v>624600</v>
      </c>
      <c r="O18" s="18"/>
      <c r="P18" s="18"/>
      <c r="Q18" s="18"/>
      <c r="R18" s="18"/>
      <c r="S18" s="18"/>
      <c r="T18" s="17">
        <f t="shared" si="2"/>
        <v>0</v>
      </c>
      <c r="U18" s="17">
        <f t="shared" si="3"/>
        <v>0</v>
      </c>
      <c r="V18" s="17" t="e">
        <f t="shared" si="4"/>
        <v>#DIV/0!</v>
      </c>
      <c r="W18" s="17">
        <f t="shared" si="5"/>
        <v>0</v>
      </c>
      <c r="X18" s="17" t="e">
        <f t="shared" si="6"/>
        <v>#DIV/0!</v>
      </c>
      <c r="Y18" s="17">
        <f t="shared" si="7"/>
        <v>-624600</v>
      </c>
      <c r="Z18" s="17">
        <f t="shared" si="8"/>
        <v>0</v>
      </c>
      <c r="AA18" s="17">
        <f t="shared" si="10"/>
        <v>100</v>
      </c>
      <c r="AB18" s="18" t="e">
        <f>L18+(#REF!*L18)/100</f>
        <v>#REF!</v>
      </c>
    </row>
    <row r="19" spans="1:29" s="5" customFormat="1" ht="42.75" hidden="1" customHeight="1" x14ac:dyDescent="0.3">
      <c r="A19" s="9"/>
      <c r="B19" s="32" t="s">
        <v>8</v>
      </c>
      <c r="C19" s="32" t="s">
        <v>26</v>
      </c>
      <c r="D19" s="32" t="s">
        <v>25</v>
      </c>
      <c r="E19" s="32"/>
      <c r="F19" s="32"/>
      <c r="G19" s="6"/>
      <c r="H19" s="6"/>
      <c r="I19" s="12" t="s">
        <v>28</v>
      </c>
      <c r="J19" s="18">
        <v>54500</v>
      </c>
      <c r="K19" s="18"/>
      <c r="L19" s="18">
        <v>54500</v>
      </c>
      <c r="M19" s="18"/>
      <c r="N19" s="18">
        <v>54500</v>
      </c>
      <c r="O19" s="18"/>
      <c r="P19" s="18"/>
      <c r="Q19" s="18"/>
      <c r="R19" s="18"/>
      <c r="S19" s="18"/>
      <c r="T19" s="17">
        <f t="shared" si="2"/>
        <v>0</v>
      </c>
      <c r="U19" s="17">
        <f t="shared" si="3"/>
        <v>0</v>
      </c>
      <c r="V19" s="17" t="e">
        <f t="shared" si="4"/>
        <v>#DIV/0!</v>
      </c>
      <c r="W19" s="17">
        <f t="shared" si="5"/>
        <v>0</v>
      </c>
      <c r="X19" s="17" t="e">
        <f t="shared" si="6"/>
        <v>#DIV/0!</v>
      </c>
      <c r="Y19" s="17">
        <f t="shared" si="7"/>
        <v>-54500</v>
      </c>
      <c r="Z19" s="17">
        <f t="shared" si="8"/>
        <v>0</v>
      </c>
      <c r="AA19" s="17">
        <f t="shared" si="10"/>
        <v>100</v>
      </c>
      <c r="AB19" s="18" t="e">
        <f>L19+(#REF!*L19)/100</f>
        <v>#REF!</v>
      </c>
    </row>
    <row r="20" spans="1:29" s="5" customFormat="1" ht="32.25" hidden="1" customHeight="1" x14ac:dyDescent="0.3">
      <c r="A20" s="9"/>
      <c r="B20" s="32" t="s">
        <v>8</v>
      </c>
      <c r="C20" s="32" t="s">
        <v>26</v>
      </c>
      <c r="D20" s="32" t="s">
        <v>25</v>
      </c>
      <c r="E20" s="32"/>
      <c r="F20" s="32"/>
      <c r="G20" s="6"/>
      <c r="H20" s="6"/>
      <c r="I20" s="12" t="s">
        <v>27</v>
      </c>
      <c r="J20" s="18">
        <v>100</v>
      </c>
      <c r="K20" s="18"/>
      <c r="L20" s="18">
        <v>100</v>
      </c>
      <c r="M20" s="18"/>
      <c r="N20" s="18">
        <v>100</v>
      </c>
      <c r="O20" s="18"/>
      <c r="P20" s="18"/>
      <c r="Q20" s="18"/>
      <c r="R20" s="18"/>
      <c r="S20" s="18"/>
      <c r="T20" s="17">
        <f t="shared" si="2"/>
        <v>0</v>
      </c>
      <c r="U20" s="17">
        <f t="shared" si="3"/>
        <v>0</v>
      </c>
      <c r="V20" s="17" t="e">
        <f t="shared" si="4"/>
        <v>#DIV/0!</v>
      </c>
      <c r="W20" s="17">
        <f t="shared" si="5"/>
        <v>0</v>
      </c>
      <c r="X20" s="17" t="e">
        <f t="shared" si="6"/>
        <v>#DIV/0!</v>
      </c>
      <c r="Y20" s="17">
        <f t="shared" si="7"/>
        <v>-100</v>
      </c>
      <c r="Z20" s="17">
        <f t="shared" si="8"/>
        <v>0</v>
      </c>
      <c r="AA20" s="17">
        <f t="shared" si="10"/>
        <v>100</v>
      </c>
      <c r="AB20" s="18" t="e">
        <f>L20+(#REF!*L20)/100</f>
        <v>#REF!</v>
      </c>
    </row>
    <row r="21" spans="1:29" s="5" customFormat="1" ht="72" hidden="1" customHeight="1" x14ac:dyDescent="0.3">
      <c r="A21" s="9"/>
      <c r="B21" s="52" t="s">
        <v>8</v>
      </c>
      <c r="C21" s="52" t="s">
        <v>26</v>
      </c>
      <c r="D21" s="52" t="s">
        <v>25</v>
      </c>
      <c r="E21" s="52"/>
      <c r="F21" s="52"/>
      <c r="G21" s="6"/>
      <c r="H21" s="6"/>
      <c r="I21" s="12" t="s">
        <v>45</v>
      </c>
      <c r="J21" s="18">
        <v>35277200.770000003</v>
      </c>
      <c r="K21" s="18">
        <v>36765589.129999995</v>
      </c>
      <c r="L21" s="18">
        <f>K21</f>
        <v>36765589.129999995</v>
      </c>
      <c r="M21" s="18">
        <v>2508705.5</v>
      </c>
      <c r="N21" s="18">
        <f>M21</f>
        <v>2508705.5</v>
      </c>
      <c r="O21" s="18">
        <v>38689688</v>
      </c>
      <c r="P21" s="18">
        <v>3056125</v>
      </c>
      <c r="Q21" s="18">
        <v>106647.03999999999</v>
      </c>
      <c r="R21" s="18">
        <v>102364.57</v>
      </c>
      <c r="S21" s="18">
        <v>1884729.45</v>
      </c>
      <c r="T21" s="18">
        <f t="shared" si="2"/>
        <v>-4282.4699999999866</v>
      </c>
      <c r="U21" s="18">
        <f t="shared" si="3"/>
        <v>-36804958.549999997</v>
      </c>
      <c r="V21" s="18">
        <f t="shared" si="4"/>
        <v>4.8713999709690086</v>
      </c>
      <c r="W21" s="18">
        <f t="shared" si="5"/>
        <v>-1171395.55</v>
      </c>
      <c r="X21" s="18">
        <f t="shared" si="6"/>
        <v>61.670561577160619</v>
      </c>
      <c r="Y21" s="18">
        <f t="shared" si="7"/>
        <v>-623976.05000000005</v>
      </c>
      <c r="Z21" s="18">
        <f t="shared" si="8"/>
        <v>75.127568779994306</v>
      </c>
      <c r="AA21" s="18">
        <f t="shared" si="10"/>
        <v>6.8235150295822296</v>
      </c>
      <c r="AB21" s="31">
        <v>33105554.100000001</v>
      </c>
    </row>
    <row r="22" spans="1:29" s="15" customFormat="1" ht="37.5" hidden="1" customHeight="1" x14ac:dyDescent="0.3">
      <c r="A22" s="14"/>
      <c r="B22" s="55" t="s">
        <v>24</v>
      </c>
      <c r="C22" s="55"/>
      <c r="D22" s="55"/>
      <c r="E22" s="55"/>
      <c r="F22" s="55"/>
      <c r="G22" s="55"/>
      <c r="H22" s="55"/>
      <c r="I22" s="55"/>
      <c r="J22" s="17">
        <v>6867000</v>
      </c>
      <c r="K22" s="17">
        <v>7183566.0899999999</v>
      </c>
      <c r="L22" s="17">
        <f>K22</f>
        <v>7183566.0899999999</v>
      </c>
      <c r="M22" s="17">
        <v>1274823.73</v>
      </c>
      <c r="N22" s="17">
        <f>M22</f>
        <v>1274823.73</v>
      </c>
      <c r="O22" s="17">
        <v>5939000</v>
      </c>
      <c r="P22" s="17">
        <v>1445581</v>
      </c>
      <c r="Q22" s="17">
        <v>119605.84</v>
      </c>
      <c r="R22" s="17">
        <v>124426.11</v>
      </c>
      <c r="S22" s="17">
        <v>1271730.51</v>
      </c>
      <c r="T22" s="17">
        <f t="shared" si="2"/>
        <v>4820.2700000000041</v>
      </c>
      <c r="U22" s="17">
        <f t="shared" si="3"/>
        <v>-4667269.49</v>
      </c>
      <c r="V22" s="17">
        <f t="shared" si="4"/>
        <v>21.413209462872537</v>
      </c>
      <c r="W22" s="17">
        <f t="shared" si="5"/>
        <v>-173850.49</v>
      </c>
      <c r="X22" s="17">
        <f t="shared" si="6"/>
        <v>87.973659725743488</v>
      </c>
      <c r="Y22" s="17">
        <f t="shared" si="7"/>
        <v>-3093.2199999999721</v>
      </c>
      <c r="Z22" s="17">
        <f t="shared" si="8"/>
        <v>99.75736096471941</v>
      </c>
      <c r="AA22" s="17">
        <f t="shared" si="10"/>
        <v>17.746391054641219</v>
      </c>
      <c r="AB22" s="30">
        <v>6531042.4199999999</v>
      </c>
      <c r="AC22" s="15" t="s">
        <v>64</v>
      </c>
    </row>
    <row r="23" spans="1:29" s="15" customFormat="1" ht="113.25" hidden="1" customHeight="1" x14ac:dyDescent="0.3">
      <c r="A23" s="14"/>
      <c r="B23" s="55" t="s">
        <v>18</v>
      </c>
      <c r="C23" s="55"/>
      <c r="D23" s="55"/>
      <c r="E23" s="55"/>
      <c r="F23" s="55"/>
      <c r="G23" s="55"/>
      <c r="H23" s="55"/>
      <c r="I23" s="55"/>
      <c r="J23" s="17">
        <f>J24+J27+J31+J33</f>
        <v>35314489.460000001</v>
      </c>
      <c r="K23" s="17">
        <f>K24+K27+K31+K33</f>
        <v>39449619.330000006</v>
      </c>
      <c r="L23" s="17">
        <f>L24+L27+L31+L33</f>
        <v>39449619.330000006</v>
      </c>
      <c r="M23" s="17">
        <f t="shared" ref="M23" si="14">M24+M27+M31+M33</f>
        <v>2559860.88</v>
      </c>
      <c r="N23" s="17">
        <f>N24+N27+N31+N33</f>
        <v>2559860.88</v>
      </c>
      <c r="O23" s="17">
        <f t="shared" ref="O23:Q23" si="15">O24+O27+O31+O33</f>
        <v>42043990</v>
      </c>
      <c r="P23" s="17">
        <f t="shared" si="15"/>
        <v>2021428.21</v>
      </c>
      <c r="Q23" s="17">
        <f t="shared" si="15"/>
        <v>112093.34</v>
      </c>
      <c r="R23" s="17">
        <f t="shared" ref="R23:S23" si="16">R24+R27+R31+R33</f>
        <v>71648.3</v>
      </c>
      <c r="S23" s="17">
        <f t="shared" si="16"/>
        <v>2146324.0300000003</v>
      </c>
      <c r="T23" s="17">
        <f t="shared" si="2"/>
        <v>-40445.039999999994</v>
      </c>
      <c r="U23" s="17">
        <f t="shared" si="3"/>
        <v>-39897665.969999999</v>
      </c>
      <c r="V23" s="17">
        <f t="shared" si="4"/>
        <v>5.1049484837190766</v>
      </c>
      <c r="W23" s="17">
        <f t="shared" si="5"/>
        <v>124895.8200000003</v>
      </c>
      <c r="X23" s="17">
        <f t="shared" si="6"/>
        <v>106.17859290684383</v>
      </c>
      <c r="Y23" s="17">
        <f t="shared" si="7"/>
        <v>-413536.84999999963</v>
      </c>
      <c r="Z23" s="17">
        <f t="shared" si="8"/>
        <v>83.845338892010417</v>
      </c>
      <c r="AA23" s="17">
        <f t="shared" si="10"/>
        <v>6.4889368350718621</v>
      </c>
      <c r="AB23" s="30">
        <f>AB24+AB27+AB31+AB33</f>
        <v>38526555.700000003</v>
      </c>
    </row>
    <row r="24" spans="1:29" s="5" customFormat="1" ht="149.25" hidden="1" customHeight="1" x14ac:dyDescent="0.3">
      <c r="A24" s="9"/>
      <c r="B24" s="52"/>
      <c r="C24" s="52"/>
      <c r="D24" s="52"/>
      <c r="E24" s="52"/>
      <c r="F24" s="52"/>
      <c r="G24" s="52"/>
      <c r="H24" s="52"/>
      <c r="I24" s="12" t="s">
        <v>23</v>
      </c>
      <c r="J24" s="18">
        <v>34795734.859999999</v>
      </c>
      <c r="K24" s="18">
        <v>38437093.690000005</v>
      </c>
      <c r="L24" s="18">
        <f>K24</f>
        <v>38437093.690000005</v>
      </c>
      <c r="M24" s="18">
        <v>2384085.36</v>
      </c>
      <c r="N24" s="18">
        <f>M24</f>
        <v>2384085.36</v>
      </c>
      <c r="O24" s="39">
        <v>41197224.380000003</v>
      </c>
      <c r="P24" s="39">
        <v>1827333.42</v>
      </c>
      <c r="Q24" s="18">
        <v>52793.34</v>
      </c>
      <c r="R24" s="18">
        <v>16752.98</v>
      </c>
      <c r="S24" s="18">
        <v>1916665.11</v>
      </c>
      <c r="T24" s="18">
        <f t="shared" si="2"/>
        <v>-36040.36</v>
      </c>
      <c r="U24" s="18">
        <f t="shared" si="3"/>
        <v>-39280559.270000003</v>
      </c>
      <c r="V24" s="18">
        <f t="shared" si="4"/>
        <v>4.6524132119213411</v>
      </c>
      <c r="W24" s="18">
        <f t="shared" si="5"/>
        <v>89331.690000000177</v>
      </c>
      <c r="X24" s="18">
        <f t="shared" si="6"/>
        <v>104.88863657952471</v>
      </c>
      <c r="Y24" s="18">
        <f t="shared" si="7"/>
        <v>-467420.24999999977</v>
      </c>
      <c r="Z24" s="18">
        <f t="shared" si="8"/>
        <v>80.394147884033828</v>
      </c>
      <c r="AA24" s="18">
        <f t="shared" si="10"/>
        <v>6.2025640627981611</v>
      </c>
      <c r="AB24" s="31">
        <v>36935324.18</v>
      </c>
      <c r="AC24" s="5" t="s">
        <v>64</v>
      </c>
    </row>
    <row r="25" spans="1:29" s="5" customFormat="1" ht="53.25" hidden="1" customHeight="1" x14ac:dyDescent="0.3">
      <c r="A25" s="9"/>
      <c r="B25" s="32" t="s">
        <v>8</v>
      </c>
      <c r="C25" s="32" t="s">
        <v>18</v>
      </c>
      <c r="D25" s="32" t="s">
        <v>20</v>
      </c>
      <c r="E25" s="32"/>
      <c r="F25" s="32"/>
      <c r="G25" s="6"/>
      <c r="H25" s="6"/>
      <c r="I25" s="32" t="s">
        <v>23</v>
      </c>
      <c r="J25" s="18">
        <v>31842999.989999998</v>
      </c>
      <c r="K25" s="18"/>
      <c r="L25" s="18">
        <v>31842999.989999998</v>
      </c>
      <c r="M25" s="18"/>
      <c r="N25" s="18">
        <v>31842999.989999998</v>
      </c>
      <c r="O25" s="18"/>
      <c r="P25" s="18"/>
      <c r="Q25" s="18"/>
      <c r="R25" s="18"/>
      <c r="S25" s="18"/>
      <c r="T25" s="17">
        <f t="shared" si="2"/>
        <v>0</v>
      </c>
      <c r="U25" s="17">
        <f t="shared" si="3"/>
        <v>0</v>
      </c>
      <c r="V25" s="17" t="e">
        <f t="shared" si="4"/>
        <v>#DIV/0!</v>
      </c>
      <c r="W25" s="17">
        <f t="shared" si="5"/>
        <v>0</v>
      </c>
      <c r="X25" s="17" t="e">
        <f t="shared" si="6"/>
        <v>#DIV/0!</v>
      </c>
      <c r="Y25" s="17">
        <f t="shared" si="7"/>
        <v>-31842999.989999998</v>
      </c>
      <c r="Z25" s="17">
        <f t="shared" si="8"/>
        <v>0</v>
      </c>
      <c r="AA25" s="17">
        <f t="shared" si="10"/>
        <v>100</v>
      </c>
      <c r="AB25" s="18" t="e">
        <f>L25+(#REF!*L25)/100</f>
        <v>#REF!</v>
      </c>
    </row>
    <row r="26" spans="1:29" s="5" customFormat="1" ht="8.25" hidden="1" customHeight="1" x14ac:dyDescent="0.3">
      <c r="A26" s="9"/>
      <c r="B26" s="32" t="s">
        <v>8</v>
      </c>
      <c r="C26" s="32" t="s">
        <v>18</v>
      </c>
      <c r="D26" s="32" t="s">
        <v>20</v>
      </c>
      <c r="E26" s="32"/>
      <c r="F26" s="32"/>
      <c r="G26" s="6"/>
      <c r="H26" s="6"/>
      <c r="I26" s="32" t="s">
        <v>22</v>
      </c>
      <c r="J26" s="18">
        <v>3583390.66</v>
      </c>
      <c r="K26" s="18"/>
      <c r="L26" s="18">
        <v>3583390.66</v>
      </c>
      <c r="M26" s="18"/>
      <c r="N26" s="18">
        <v>3583390.66</v>
      </c>
      <c r="O26" s="18"/>
      <c r="P26" s="18"/>
      <c r="Q26" s="18"/>
      <c r="R26" s="18"/>
      <c r="S26" s="18"/>
      <c r="T26" s="17">
        <f t="shared" si="2"/>
        <v>0</v>
      </c>
      <c r="U26" s="17">
        <f t="shared" si="3"/>
        <v>0</v>
      </c>
      <c r="V26" s="17" t="e">
        <f t="shared" si="4"/>
        <v>#DIV/0!</v>
      </c>
      <c r="W26" s="17">
        <f t="shared" si="5"/>
        <v>0</v>
      </c>
      <c r="X26" s="17" t="e">
        <f t="shared" si="6"/>
        <v>#DIV/0!</v>
      </c>
      <c r="Y26" s="17">
        <f t="shared" si="7"/>
        <v>-3583390.66</v>
      </c>
      <c r="Z26" s="17">
        <f t="shared" si="8"/>
        <v>0</v>
      </c>
      <c r="AA26" s="17">
        <f t="shared" si="10"/>
        <v>100</v>
      </c>
      <c r="AB26" s="18" t="e">
        <f>L26+(#REF!*L26)/100</f>
        <v>#REF!</v>
      </c>
    </row>
    <row r="27" spans="1:29" s="5" customFormat="1" ht="72.75" hidden="1" customHeight="1" x14ac:dyDescent="0.3">
      <c r="A27" s="9"/>
      <c r="B27" s="52"/>
      <c r="C27" s="52"/>
      <c r="D27" s="52"/>
      <c r="E27" s="52"/>
      <c r="F27" s="52"/>
      <c r="G27" s="6"/>
      <c r="H27" s="6"/>
      <c r="I27" s="12" t="s">
        <v>46</v>
      </c>
      <c r="J27" s="18">
        <v>473054.6</v>
      </c>
      <c r="K27" s="18">
        <v>939401.44</v>
      </c>
      <c r="L27" s="18">
        <f>K27</f>
        <v>939401.44</v>
      </c>
      <c r="M27" s="18">
        <v>163055.35</v>
      </c>
      <c r="N27" s="18">
        <f>M27</f>
        <v>163055.35</v>
      </c>
      <c r="O27" s="18">
        <v>811765.62</v>
      </c>
      <c r="P27" s="18">
        <v>194094.79</v>
      </c>
      <c r="Q27" s="18">
        <v>59300</v>
      </c>
      <c r="R27" s="18">
        <v>54895.32</v>
      </c>
      <c r="S27" s="18">
        <v>221587</v>
      </c>
      <c r="T27" s="18">
        <f t="shared" si="2"/>
        <v>-4404.68</v>
      </c>
      <c r="U27" s="18">
        <f t="shared" si="3"/>
        <v>-590178.62</v>
      </c>
      <c r="V27" s="18">
        <f t="shared" si="4"/>
        <v>27.296918536658403</v>
      </c>
      <c r="W27" s="18">
        <f t="shared" si="5"/>
        <v>27492.209999999992</v>
      </c>
      <c r="X27" s="18">
        <f t="shared" si="6"/>
        <v>114.1643214637549</v>
      </c>
      <c r="Y27" s="18">
        <f t="shared" si="7"/>
        <v>58531.649999999994</v>
      </c>
      <c r="Z27" s="18">
        <f t="shared" si="8"/>
        <v>135.89679823446454</v>
      </c>
      <c r="AA27" s="18">
        <f t="shared" si="10"/>
        <v>17.357366409827947</v>
      </c>
      <c r="AB27" s="31">
        <v>1509257.07</v>
      </c>
      <c r="AC27" s="5" t="s">
        <v>64</v>
      </c>
    </row>
    <row r="28" spans="1:29" s="5" customFormat="1" ht="36" hidden="1" customHeight="1" x14ac:dyDescent="0.3">
      <c r="A28" s="9"/>
      <c r="B28" s="7" t="s">
        <v>8</v>
      </c>
      <c r="C28" s="7" t="s">
        <v>18</v>
      </c>
      <c r="D28" s="7" t="s">
        <v>20</v>
      </c>
      <c r="E28" s="7"/>
      <c r="F28" s="7"/>
      <c r="G28" s="6"/>
      <c r="H28" s="6"/>
      <c r="I28" s="7" t="s">
        <v>46</v>
      </c>
      <c r="J28" s="18">
        <v>157910</v>
      </c>
      <c r="K28" s="18">
        <v>157910</v>
      </c>
      <c r="L28" s="18">
        <v>157910</v>
      </c>
      <c r="M28" s="18"/>
      <c r="N28" s="18">
        <v>157910</v>
      </c>
      <c r="O28" s="18"/>
      <c r="P28" s="18"/>
      <c r="Q28" s="18"/>
      <c r="R28" s="18"/>
      <c r="S28" s="18"/>
      <c r="T28" s="17">
        <f t="shared" si="2"/>
        <v>0</v>
      </c>
      <c r="U28" s="17">
        <f t="shared" si="3"/>
        <v>0</v>
      </c>
      <c r="V28" s="17" t="e">
        <f t="shared" si="4"/>
        <v>#DIV/0!</v>
      </c>
      <c r="W28" s="17">
        <f t="shared" si="5"/>
        <v>0</v>
      </c>
      <c r="X28" s="17" t="e">
        <f t="shared" si="6"/>
        <v>#DIV/0!</v>
      </c>
      <c r="Y28" s="17">
        <f t="shared" si="7"/>
        <v>-157910</v>
      </c>
      <c r="Z28" s="17">
        <f t="shared" si="8"/>
        <v>0</v>
      </c>
      <c r="AA28" s="17">
        <f t="shared" si="10"/>
        <v>100</v>
      </c>
      <c r="AB28" s="17" t="e">
        <f>L28+(#REF!*L28)/100</f>
        <v>#REF!</v>
      </c>
    </row>
    <row r="29" spans="1:29" s="5" customFormat="1" ht="53.25" hidden="1" customHeight="1" x14ac:dyDescent="0.3">
      <c r="A29" s="9"/>
      <c r="B29" s="7" t="s">
        <v>8</v>
      </c>
      <c r="C29" s="7" t="s">
        <v>18</v>
      </c>
      <c r="D29" s="7" t="s">
        <v>20</v>
      </c>
      <c r="E29" s="7"/>
      <c r="F29" s="7"/>
      <c r="G29" s="6"/>
      <c r="H29" s="6"/>
      <c r="I29" s="7" t="s">
        <v>21</v>
      </c>
      <c r="J29" s="18">
        <v>0</v>
      </c>
      <c r="K29" s="18">
        <v>0</v>
      </c>
      <c r="L29" s="18">
        <v>0</v>
      </c>
      <c r="M29" s="18"/>
      <c r="N29" s="18">
        <v>0</v>
      </c>
      <c r="O29" s="18"/>
      <c r="P29" s="18"/>
      <c r="Q29" s="18"/>
      <c r="R29" s="18"/>
      <c r="S29" s="18"/>
      <c r="T29" s="17">
        <f t="shared" si="2"/>
        <v>0</v>
      </c>
      <c r="U29" s="17">
        <f t="shared" si="3"/>
        <v>0</v>
      </c>
      <c r="V29" s="17" t="e">
        <f t="shared" si="4"/>
        <v>#DIV/0!</v>
      </c>
      <c r="W29" s="17">
        <f t="shared" si="5"/>
        <v>0</v>
      </c>
      <c r="X29" s="17" t="e">
        <f t="shared" si="6"/>
        <v>#DIV/0!</v>
      </c>
      <c r="Y29" s="17">
        <f t="shared" si="7"/>
        <v>0</v>
      </c>
      <c r="Z29" s="17" t="e">
        <f t="shared" si="8"/>
        <v>#DIV/0!</v>
      </c>
      <c r="AA29" s="17" t="e">
        <f t="shared" si="10"/>
        <v>#DIV/0!</v>
      </c>
      <c r="AB29" s="17" t="e">
        <f>L29+(#REF!*L29)/100</f>
        <v>#REF!</v>
      </c>
    </row>
    <row r="30" spans="1:29" s="5" customFormat="1" ht="11.25" hidden="1" customHeight="1" x14ac:dyDescent="0.3">
      <c r="A30" s="9"/>
      <c r="B30" s="7" t="s">
        <v>8</v>
      </c>
      <c r="C30" s="7" t="s">
        <v>18</v>
      </c>
      <c r="D30" s="7" t="s">
        <v>20</v>
      </c>
      <c r="E30" s="7"/>
      <c r="F30" s="7"/>
      <c r="G30" s="6"/>
      <c r="H30" s="6"/>
      <c r="I30" s="7" t="s">
        <v>19</v>
      </c>
      <c r="J30" s="18">
        <v>730549.34</v>
      </c>
      <c r="K30" s="18">
        <v>730549.34</v>
      </c>
      <c r="L30" s="18">
        <v>730549.34</v>
      </c>
      <c r="M30" s="18"/>
      <c r="N30" s="18">
        <v>730549.34</v>
      </c>
      <c r="O30" s="18"/>
      <c r="P30" s="18"/>
      <c r="Q30" s="18"/>
      <c r="R30" s="18"/>
      <c r="S30" s="18"/>
      <c r="T30" s="17">
        <f t="shared" si="2"/>
        <v>0</v>
      </c>
      <c r="U30" s="17">
        <f t="shared" si="3"/>
        <v>0</v>
      </c>
      <c r="V30" s="17" t="e">
        <f t="shared" si="4"/>
        <v>#DIV/0!</v>
      </c>
      <c r="W30" s="17">
        <f t="shared" si="5"/>
        <v>0</v>
      </c>
      <c r="X30" s="17" t="e">
        <f t="shared" si="6"/>
        <v>#DIV/0!</v>
      </c>
      <c r="Y30" s="17">
        <f t="shared" si="7"/>
        <v>-730549.34</v>
      </c>
      <c r="Z30" s="17">
        <f t="shared" si="8"/>
        <v>0</v>
      </c>
      <c r="AA30" s="17">
        <f t="shared" si="10"/>
        <v>100</v>
      </c>
      <c r="AB30" s="17" t="e">
        <f>L30+(#REF!*L30)/100</f>
        <v>#REF!</v>
      </c>
    </row>
    <row r="31" spans="1:29" s="15" customFormat="1" ht="54.75" hidden="1" customHeight="1" x14ac:dyDescent="0.3">
      <c r="A31" s="14"/>
      <c r="B31" s="55" t="s">
        <v>17</v>
      </c>
      <c r="C31" s="55"/>
      <c r="D31" s="55"/>
      <c r="E31" s="55"/>
      <c r="F31" s="55"/>
      <c r="G31" s="55"/>
      <c r="H31" s="55"/>
      <c r="I31" s="55"/>
      <c r="J31" s="17">
        <f>J32</f>
        <v>13500</v>
      </c>
      <c r="K31" s="17">
        <f>K32</f>
        <v>13500</v>
      </c>
      <c r="L31" s="17">
        <f>L32</f>
        <v>13500</v>
      </c>
      <c r="M31" s="17">
        <f t="shared" ref="M31" si="17">M32</f>
        <v>0</v>
      </c>
      <c r="N31" s="17">
        <f>N32</f>
        <v>0</v>
      </c>
      <c r="O31" s="17">
        <f t="shared" ref="O31:S31" si="18">O32</f>
        <v>35000</v>
      </c>
      <c r="P31" s="17">
        <f t="shared" si="18"/>
        <v>0</v>
      </c>
      <c r="Q31" s="17">
        <f t="shared" si="18"/>
        <v>0</v>
      </c>
      <c r="R31" s="17">
        <f t="shared" si="18"/>
        <v>0</v>
      </c>
      <c r="S31" s="17">
        <f t="shared" si="18"/>
        <v>0</v>
      </c>
      <c r="T31" s="17">
        <f t="shared" si="2"/>
        <v>0</v>
      </c>
      <c r="U31" s="17">
        <f t="shared" si="3"/>
        <v>-35000</v>
      </c>
      <c r="V31" s="17">
        <f t="shared" si="4"/>
        <v>0</v>
      </c>
      <c r="W31" s="17">
        <f t="shared" si="5"/>
        <v>0</v>
      </c>
      <c r="X31" s="17">
        <v>0</v>
      </c>
      <c r="Y31" s="17">
        <f t="shared" si="7"/>
        <v>0</v>
      </c>
      <c r="Z31" s="17">
        <v>0</v>
      </c>
      <c r="AA31" s="17">
        <f t="shared" si="10"/>
        <v>0</v>
      </c>
      <c r="AB31" s="17">
        <f>AB32</f>
        <v>52500</v>
      </c>
    </row>
    <row r="32" spans="1:29" s="5" customFormat="1" ht="92.25" hidden="1" customHeight="1" x14ac:dyDescent="0.3">
      <c r="A32" s="9"/>
      <c r="B32" s="52" t="s">
        <v>8</v>
      </c>
      <c r="C32" s="52" t="s">
        <v>18</v>
      </c>
      <c r="D32" s="52" t="s">
        <v>17</v>
      </c>
      <c r="E32" s="52"/>
      <c r="F32" s="52"/>
      <c r="G32" s="6"/>
      <c r="H32" s="6"/>
      <c r="I32" s="52" t="s">
        <v>16</v>
      </c>
      <c r="J32" s="18">
        <v>13500</v>
      </c>
      <c r="K32" s="18">
        <v>13500</v>
      </c>
      <c r="L32" s="18">
        <f>K32</f>
        <v>13500</v>
      </c>
      <c r="M32" s="18">
        <v>0</v>
      </c>
      <c r="N32" s="18">
        <f>M32</f>
        <v>0</v>
      </c>
      <c r="O32" s="18">
        <v>35000</v>
      </c>
      <c r="P32" s="18">
        <v>0</v>
      </c>
      <c r="Q32" s="18">
        <v>0</v>
      </c>
      <c r="R32" s="18">
        <v>0</v>
      </c>
      <c r="S32" s="18">
        <v>0</v>
      </c>
      <c r="T32" s="18">
        <f t="shared" si="2"/>
        <v>0</v>
      </c>
      <c r="U32" s="18">
        <f t="shared" si="3"/>
        <v>-35000</v>
      </c>
      <c r="V32" s="18">
        <f t="shared" si="4"/>
        <v>0</v>
      </c>
      <c r="W32" s="18">
        <f t="shared" si="5"/>
        <v>0</v>
      </c>
      <c r="X32" s="18">
        <v>0</v>
      </c>
      <c r="Y32" s="18">
        <f t="shared" si="7"/>
        <v>0</v>
      </c>
      <c r="Z32" s="18">
        <v>0</v>
      </c>
      <c r="AA32" s="18">
        <f t="shared" si="10"/>
        <v>0</v>
      </c>
      <c r="AB32" s="31">
        <v>52500</v>
      </c>
      <c r="AC32" s="5" t="s">
        <v>64</v>
      </c>
    </row>
    <row r="33" spans="1:29" s="15" customFormat="1" ht="75" hidden="1" x14ac:dyDescent="0.3">
      <c r="A33" s="14"/>
      <c r="B33" s="28"/>
      <c r="C33" s="28"/>
      <c r="D33" s="28"/>
      <c r="E33" s="28"/>
      <c r="F33" s="28"/>
      <c r="G33" s="16"/>
      <c r="H33" s="16"/>
      <c r="I33" s="28" t="s">
        <v>52</v>
      </c>
      <c r="J33" s="17">
        <f>J34</f>
        <v>32200</v>
      </c>
      <c r="K33" s="17">
        <f>K34</f>
        <v>59624.2</v>
      </c>
      <c r="L33" s="17">
        <f>L34</f>
        <v>59624.2</v>
      </c>
      <c r="M33" s="17">
        <f t="shared" ref="M33" si="19">M34</f>
        <v>12720.17</v>
      </c>
      <c r="N33" s="17">
        <f>N34</f>
        <v>12720.17</v>
      </c>
      <c r="O33" s="17">
        <f t="shared" ref="O33:P33" si="20">O34</f>
        <v>0</v>
      </c>
      <c r="P33" s="17">
        <f t="shared" si="20"/>
        <v>0</v>
      </c>
      <c r="Q33" s="17">
        <f>Q34</f>
        <v>0</v>
      </c>
      <c r="R33" s="17">
        <f>R34</f>
        <v>0</v>
      </c>
      <c r="S33" s="17">
        <f t="shared" ref="S33" si="21">S34</f>
        <v>8071.92</v>
      </c>
      <c r="T33" s="17">
        <f t="shared" si="2"/>
        <v>0</v>
      </c>
      <c r="U33" s="17">
        <f t="shared" si="3"/>
        <v>8071.92</v>
      </c>
      <c r="V33" s="17">
        <v>0</v>
      </c>
      <c r="W33" s="17">
        <f t="shared" si="5"/>
        <v>8071.92</v>
      </c>
      <c r="X33" s="17">
        <v>0</v>
      </c>
      <c r="Y33" s="17">
        <f t="shared" si="7"/>
        <v>-4648.25</v>
      </c>
      <c r="Z33" s="17">
        <f t="shared" si="8"/>
        <v>63.457642468614807</v>
      </c>
      <c r="AA33" s="17">
        <f t="shared" si="10"/>
        <v>21.333904689706529</v>
      </c>
      <c r="AB33" s="17">
        <f>AB34</f>
        <v>29474.45</v>
      </c>
    </row>
    <row r="34" spans="1:29" s="5" customFormat="1" ht="56.25" hidden="1" x14ac:dyDescent="0.3">
      <c r="A34" s="9"/>
      <c r="B34" s="52"/>
      <c r="C34" s="52"/>
      <c r="D34" s="52"/>
      <c r="E34" s="52"/>
      <c r="F34" s="52"/>
      <c r="G34" s="6"/>
      <c r="H34" s="6"/>
      <c r="I34" s="20" t="s">
        <v>53</v>
      </c>
      <c r="J34" s="18">
        <v>32200</v>
      </c>
      <c r="K34" s="18">
        <v>59624.2</v>
      </c>
      <c r="L34" s="18">
        <f>K34</f>
        <v>59624.2</v>
      </c>
      <c r="M34" s="18">
        <v>12720.17</v>
      </c>
      <c r="N34" s="18">
        <f>M34</f>
        <v>12720.17</v>
      </c>
      <c r="O34" s="18">
        <v>0</v>
      </c>
      <c r="P34" s="18">
        <v>0</v>
      </c>
      <c r="Q34" s="18">
        <v>0</v>
      </c>
      <c r="R34" s="18">
        <v>0</v>
      </c>
      <c r="S34" s="18">
        <v>8071.92</v>
      </c>
      <c r="T34" s="18">
        <f t="shared" si="2"/>
        <v>0</v>
      </c>
      <c r="U34" s="18">
        <f t="shared" si="3"/>
        <v>8071.92</v>
      </c>
      <c r="V34" s="18">
        <v>0</v>
      </c>
      <c r="W34" s="18">
        <f t="shared" si="5"/>
        <v>8071.92</v>
      </c>
      <c r="X34" s="18">
        <v>0</v>
      </c>
      <c r="Y34" s="18">
        <f t="shared" si="7"/>
        <v>-4648.25</v>
      </c>
      <c r="Z34" s="18">
        <f t="shared" si="8"/>
        <v>63.457642468614807</v>
      </c>
      <c r="AA34" s="18">
        <f t="shared" si="10"/>
        <v>21.333904689706529</v>
      </c>
      <c r="AB34" s="31">
        <v>29474.45</v>
      </c>
      <c r="AC34" s="5" t="s">
        <v>64</v>
      </c>
    </row>
    <row r="35" spans="1:29" s="15" customFormat="1" ht="40.5" hidden="1" customHeight="1" x14ac:dyDescent="0.3">
      <c r="A35" s="14"/>
      <c r="B35" s="55" t="s">
        <v>15</v>
      </c>
      <c r="C35" s="55"/>
      <c r="D35" s="55"/>
      <c r="E35" s="55"/>
      <c r="F35" s="55"/>
      <c r="G35" s="55"/>
      <c r="H35" s="55"/>
      <c r="I35" s="55"/>
      <c r="J35" s="17">
        <v>85000</v>
      </c>
      <c r="K35" s="17">
        <v>94365.83</v>
      </c>
      <c r="L35" s="17">
        <f>K35</f>
        <v>94365.83</v>
      </c>
      <c r="M35" s="17">
        <v>157285.13</v>
      </c>
      <c r="N35" s="17">
        <f>M35</f>
        <v>157285.13</v>
      </c>
      <c r="O35" s="17">
        <v>1057860</v>
      </c>
      <c r="P35" s="17">
        <v>231430</v>
      </c>
      <c r="Q35" s="17">
        <v>149782.42000000001</v>
      </c>
      <c r="R35" s="17">
        <v>7222.5</v>
      </c>
      <c r="S35" s="17">
        <v>353118.2</v>
      </c>
      <c r="T35" s="17">
        <f t="shared" si="2"/>
        <v>-142559.92000000001</v>
      </c>
      <c r="U35" s="17">
        <f t="shared" si="3"/>
        <v>-704741.8</v>
      </c>
      <c r="V35" s="17">
        <f t="shared" si="4"/>
        <v>33.380428412077215</v>
      </c>
      <c r="W35" s="17">
        <f t="shared" si="5"/>
        <v>121688.20000000001</v>
      </c>
      <c r="X35" s="17">
        <f t="shared" si="6"/>
        <v>152.58099641360238</v>
      </c>
      <c r="Y35" s="17">
        <f t="shared" si="7"/>
        <v>195833.07</v>
      </c>
      <c r="Z35" s="17">
        <f t="shared" si="8"/>
        <v>224.50831810991923</v>
      </c>
      <c r="AA35" s="17">
        <f t="shared" si="10"/>
        <v>166.67593555845372</v>
      </c>
      <c r="AB35" s="30">
        <v>740842.18</v>
      </c>
      <c r="AC35" s="15" t="s">
        <v>64</v>
      </c>
    </row>
    <row r="36" spans="1:29" s="15" customFormat="1" ht="76.5" hidden="1" customHeight="1" x14ac:dyDescent="0.3">
      <c r="A36" s="14"/>
      <c r="B36" s="55" t="s">
        <v>13</v>
      </c>
      <c r="C36" s="55"/>
      <c r="D36" s="55"/>
      <c r="E36" s="55"/>
      <c r="F36" s="55"/>
      <c r="G36" s="55"/>
      <c r="H36" s="55"/>
      <c r="I36" s="55"/>
      <c r="J36" s="17">
        <f>J37+J38</f>
        <v>25054842.59</v>
      </c>
      <c r="K36" s="17">
        <f>K37+K38</f>
        <v>26875602.490000002</v>
      </c>
      <c r="L36" s="17">
        <f>L37+L38</f>
        <v>26875602.490000002</v>
      </c>
      <c r="M36" s="17">
        <f t="shared" ref="M36" si="22">M37+M38</f>
        <v>7043686.6800000006</v>
      </c>
      <c r="N36" s="17">
        <f>N37+N38</f>
        <v>7043686.6800000006</v>
      </c>
      <c r="O36" s="17">
        <f t="shared" ref="O36:R36" si="23">O37+O38</f>
        <v>30293470</v>
      </c>
      <c r="P36" s="17">
        <f t="shared" ref="P36:Q36" si="24">P37+P38</f>
        <v>6119110</v>
      </c>
      <c r="Q36" s="17">
        <f t="shared" si="24"/>
        <v>445545.19</v>
      </c>
      <c r="R36" s="17">
        <f t="shared" si="23"/>
        <v>792148.95</v>
      </c>
      <c r="S36" s="17">
        <f>S37+S38</f>
        <v>4434587.8600000003</v>
      </c>
      <c r="T36" s="17">
        <f t="shared" si="2"/>
        <v>346603.75999999995</v>
      </c>
      <c r="U36" s="17">
        <f t="shared" si="3"/>
        <v>-25858882.140000001</v>
      </c>
      <c r="V36" s="17">
        <f t="shared" si="4"/>
        <v>14.638758319862335</v>
      </c>
      <c r="W36" s="17">
        <f t="shared" si="5"/>
        <v>-1684522.1399999997</v>
      </c>
      <c r="X36" s="17">
        <f t="shared" si="6"/>
        <v>72.47112504923102</v>
      </c>
      <c r="Y36" s="17">
        <f t="shared" si="7"/>
        <v>-2609098.8200000003</v>
      </c>
      <c r="Z36" s="17">
        <f t="shared" si="8"/>
        <v>62.958335051893584</v>
      </c>
      <c r="AA36" s="17">
        <f t="shared" si="10"/>
        <v>26.208479168498076</v>
      </c>
      <c r="AB36" s="17">
        <f>AB37+AB38</f>
        <v>43485252</v>
      </c>
    </row>
    <row r="37" spans="1:29" s="5" customFormat="1" ht="36" hidden="1" customHeight="1" x14ac:dyDescent="0.3">
      <c r="A37" s="9"/>
      <c r="B37" s="59" t="s">
        <v>14</v>
      </c>
      <c r="C37" s="59"/>
      <c r="D37" s="59"/>
      <c r="E37" s="59"/>
      <c r="F37" s="59"/>
      <c r="G37" s="59"/>
      <c r="H37" s="59"/>
      <c r="I37" s="59"/>
      <c r="J37" s="18">
        <v>25011552.5</v>
      </c>
      <c r="K37" s="18">
        <v>25635946.170000002</v>
      </c>
      <c r="L37" s="18">
        <f>K37</f>
        <v>25635946.170000002</v>
      </c>
      <c r="M37" s="18">
        <v>6461142.4000000004</v>
      </c>
      <c r="N37" s="18">
        <f>M37</f>
        <v>6461142.4000000004</v>
      </c>
      <c r="O37" s="18">
        <v>30293470</v>
      </c>
      <c r="P37" s="18">
        <v>6119110</v>
      </c>
      <c r="Q37" s="18">
        <v>445545.19</v>
      </c>
      <c r="R37" s="18">
        <v>792148.95</v>
      </c>
      <c r="S37" s="18">
        <v>4379200.9400000004</v>
      </c>
      <c r="T37" s="18">
        <f t="shared" si="2"/>
        <v>346603.75999999995</v>
      </c>
      <c r="U37" s="18">
        <f t="shared" si="3"/>
        <v>-25914269.059999999</v>
      </c>
      <c r="V37" s="18">
        <f t="shared" si="4"/>
        <v>14.455923801400106</v>
      </c>
      <c r="W37" s="18">
        <f t="shared" si="5"/>
        <v>-1739909.0599999996</v>
      </c>
      <c r="X37" s="18">
        <f t="shared" si="6"/>
        <v>71.565978385745638</v>
      </c>
      <c r="Y37" s="18">
        <f t="shared" si="7"/>
        <v>-2081941.46</v>
      </c>
      <c r="Z37" s="18">
        <f t="shared" si="8"/>
        <v>67.777502319094523</v>
      </c>
      <c r="AA37" s="18">
        <f t="shared" si="10"/>
        <v>25.203448147199786</v>
      </c>
      <c r="AB37" s="31">
        <v>43485252</v>
      </c>
      <c r="AC37" s="5" t="s">
        <v>64</v>
      </c>
    </row>
    <row r="38" spans="1:29" s="5" customFormat="1" ht="36.75" hidden="1" customHeight="1" x14ac:dyDescent="0.3">
      <c r="A38" s="9"/>
      <c r="B38" s="59" t="s">
        <v>12</v>
      </c>
      <c r="C38" s="59"/>
      <c r="D38" s="59"/>
      <c r="E38" s="59"/>
      <c r="F38" s="59"/>
      <c r="G38" s="59"/>
      <c r="H38" s="59"/>
      <c r="I38" s="59"/>
      <c r="J38" s="18">
        <v>43290.09</v>
      </c>
      <c r="K38" s="18">
        <v>1239656.32</v>
      </c>
      <c r="L38" s="18">
        <f>K38</f>
        <v>1239656.32</v>
      </c>
      <c r="M38" s="18">
        <v>582544.28</v>
      </c>
      <c r="N38" s="18">
        <f>M38</f>
        <v>582544.28</v>
      </c>
      <c r="O38" s="18">
        <v>0</v>
      </c>
      <c r="P38" s="18">
        <v>0</v>
      </c>
      <c r="Q38" s="18">
        <v>0</v>
      </c>
      <c r="R38" s="18">
        <v>0</v>
      </c>
      <c r="S38" s="18">
        <v>55386.92</v>
      </c>
      <c r="T38" s="18">
        <f t="shared" si="2"/>
        <v>0</v>
      </c>
      <c r="U38" s="18">
        <f t="shared" si="3"/>
        <v>55386.92</v>
      </c>
      <c r="V38" s="18">
        <v>0</v>
      </c>
      <c r="W38" s="18">
        <f t="shared" si="5"/>
        <v>55386.92</v>
      </c>
      <c r="X38" s="18">
        <v>0</v>
      </c>
      <c r="Y38" s="18">
        <f t="shared" si="7"/>
        <v>-527157.36</v>
      </c>
      <c r="Z38" s="18">
        <f t="shared" si="8"/>
        <v>9.5077613670844041</v>
      </c>
      <c r="AA38" s="18">
        <f t="shared" si="10"/>
        <v>46.99240189409916</v>
      </c>
      <c r="AB38" s="18">
        <v>0</v>
      </c>
    </row>
    <row r="39" spans="1:29" s="15" customFormat="1" ht="60" hidden="1" customHeight="1" x14ac:dyDescent="0.3">
      <c r="A39" s="14"/>
      <c r="B39" s="55" t="s">
        <v>11</v>
      </c>
      <c r="C39" s="55"/>
      <c r="D39" s="55"/>
      <c r="E39" s="55"/>
      <c r="F39" s="55"/>
      <c r="G39" s="55"/>
      <c r="H39" s="55"/>
      <c r="I39" s="55"/>
      <c r="J39" s="17">
        <f>J40+J41</f>
        <v>4290634.29</v>
      </c>
      <c r="K39" s="17">
        <f>K40+K41</f>
        <v>4290634.29</v>
      </c>
      <c r="L39" s="17">
        <f>L40+L41</f>
        <v>4290634.29</v>
      </c>
      <c r="M39" s="17">
        <f t="shared" ref="M39" si="25">M40+M41</f>
        <v>544959.98</v>
      </c>
      <c r="N39" s="17">
        <f>N40+N41</f>
        <v>544959.98</v>
      </c>
      <c r="O39" s="17">
        <f t="shared" ref="O39:S39" si="26">O40+O41</f>
        <v>132000</v>
      </c>
      <c r="P39" s="17">
        <f t="shared" si="26"/>
        <v>46000</v>
      </c>
      <c r="Q39" s="17">
        <f t="shared" ref="Q39" si="27">Q40+Q41</f>
        <v>0</v>
      </c>
      <c r="R39" s="17">
        <f t="shared" si="26"/>
        <v>282936.90000000002</v>
      </c>
      <c r="S39" s="17">
        <f t="shared" si="26"/>
        <v>329634.90000000002</v>
      </c>
      <c r="T39" s="17">
        <f t="shared" si="2"/>
        <v>282936.90000000002</v>
      </c>
      <c r="U39" s="17">
        <f t="shared" si="3"/>
        <v>197634.90000000002</v>
      </c>
      <c r="V39" s="17">
        <f t="shared" si="4"/>
        <v>249.72340909090912</v>
      </c>
      <c r="W39" s="17">
        <f t="shared" si="5"/>
        <v>283634.90000000002</v>
      </c>
      <c r="X39" s="17">
        <f t="shared" si="6"/>
        <v>716.5976086956523</v>
      </c>
      <c r="Y39" s="17">
        <f t="shared" si="7"/>
        <v>-215325.07999999996</v>
      </c>
      <c r="Z39" s="17">
        <f t="shared" si="8"/>
        <v>60.487909589250947</v>
      </c>
      <c r="AA39" s="17">
        <f t="shared" si="10"/>
        <v>12.701151931548097</v>
      </c>
      <c r="AB39" s="17">
        <f>AB40+AB41</f>
        <v>1411920.5699999998</v>
      </c>
    </row>
    <row r="40" spans="1:29" s="5" customFormat="1" ht="75" hidden="1" customHeight="1" x14ac:dyDescent="0.3">
      <c r="A40" s="9"/>
      <c r="B40" s="59" t="s">
        <v>47</v>
      </c>
      <c r="C40" s="59"/>
      <c r="D40" s="59"/>
      <c r="E40" s="59"/>
      <c r="F40" s="59"/>
      <c r="G40" s="59"/>
      <c r="H40" s="59"/>
      <c r="I40" s="59"/>
      <c r="J40" s="18">
        <v>163530</v>
      </c>
      <c r="K40" s="18">
        <v>163530</v>
      </c>
      <c r="L40" s="18">
        <f t="shared" ref="L40:L52" si="28">K40</f>
        <v>163530</v>
      </c>
      <c r="M40" s="18">
        <v>0</v>
      </c>
      <c r="N40" s="18">
        <f>M40</f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f t="shared" si="2"/>
        <v>0</v>
      </c>
      <c r="U40" s="18">
        <f t="shared" si="3"/>
        <v>0</v>
      </c>
      <c r="V40" s="18">
        <v>0</v>
      </c>
      <c r="W40" s="18">
        <f t="shared" si="5"/>
        <v>0</v>
      </c>
      <c r="X40" s="18">
        <v>0</v>
      </c>
      <c r="Y40" s="18">
        <f t="shared" si="7"/>
        <v>0</v>
      </c>
      <c r="Z40" s="18">
        <v>0</v>
      </c>
      <c r="AA40" s="18">
        <f t="shared" si="10"/>
        <v>0</v>
      </c>
      <c r="AB40" s="31">
        <v>430132</v>
      </c>
      <c r="AC40" s="5" t="s">
        <v>65</v>
      </c>
    </row>
    <row r="41" spans="1:29" s="5" customFormat="1" ht="66.75" hidden="1" customHeight="1" x14ac:dyDescent="0.3">
      <c r="A41" s="9"/>
      <c r="B41" s="59" t="s">
        <v>10</v>
      </c>
      <c r="C41" s="59"/>
      <c r="D41" s="59"/>
      <c r="E41" s="59"/>
      <c r="F41" s="59"/>
      <c r="G41" s="59"/>
      <c r="H41" s="59"/>
      <c r="I41" s="59"/>
      <c r="J41" s="18">
        <v>4127104.29</v>
      </c>
      <c r="K41" s="18">
        <v>4127104.29</v>
      </c>
      <c r="L41" s="18">
        <f t="shared" si="28"/>
        <v>4127104.29</v>
      </c>
      <c r="M41" s="18">
        <v>544959.98</v>
      </c>
      <c r="N41" s="18">
        <f>M41</f>
        <v>544959.98</v>
      </c>
      <c r="O41" s="18">
        <v>132000</v>
      </c>
      <c r="P41" s="18">
        <v>46000</v>
      </c>
      <c r="Q41" s="18">
        <v>0</v>
      </c>
      <c r="R41" s="18">
        <v>282936.90000000002</v>
      </c>
      <c r="S41" s="18">
        <v>329634.90000000002</v>
      </c>
      <c r="T41" s="18">
        <f t="shared" si="2"/>
        <v>282936.90000000002</v>
      </c>
      <c r="U41" s="18">
        <f t="shared" si="3"/>
        <v>197634.90000000002</v>
      </c>
      <c r="V41" s="18">
        <f t="shared" si="4"/>
        <v>249.72340909090912</v>
      </c>
      <c r="W41" s="18">
        <f t="shared" si="5"/>
        <v>283634.90000000002</v>
      </c>
      <c r="X41" s="18">
        <f t="shared" si="6"/>
        <v>716.5976086956523</v>
      </c>
      <c r="Y41" s="18">
        <f t="shared" si="7"/>
        <v>-215325.07999999996</v>
      </c>
      <c r="Z41" s="18">
        <f t="shared" si="8"/>
        <v>60.487909589250947</v>
      </c>
      <c r="AA41" s="18">
        <f t="shared" si="10"/>
        <v>13.204415050049533</v>
      </c>
      <c r="AB41" s="31">
        <v>981788.57</v>
      </c>
      <c r="AC41" s="5" t="s">
        <v>64</v>
      </c>
    </row>
    <row r="42" spans="1:29" s="15" customFormat="1" ht="34.5" hidden="1" customHeight="1" x14ac:dyDescent="0.3">
      <c r="A42" s="14"/>
      <c r="B42" s="55" t="s">
        <v>9</v>
      </c>
      <c r="C42" s="55"/>
      <c r="D42" s="55"/>
      <c r="E42" s="55"/>
      <c r="F42" s="55"/>
      <c r="G42" s="55"/>
      <c r="H42" s="55"/>
      <c r="I42" s="55"/>
      <c r="J42" s="17">
        <v>2200000</v>
      </c>
      <c r="K42" s="17">
        <v>2338187.02</v>
      </c>
      <c r="L42" s="17">
        <f t="shared" si="28"/>
        <v>2338187.02</v>
      </c>
      <c r="M42" s="17">
        <v>572149.75</v>
      </c>
      <c r="N42" s="17">
        <f>M42</f>
        <v>572149.75</v>
      </c>
      <c r="O42" s="17">
        <v>770140</v>
      </c>
      <c r="P42" s="17">
        <v>244036.05</v>
      </c>
      <c r="Q42" s="17">
        <v>-10935.78</v>
      </c>
      <c r="R42" s="17">
        <v>5750.86</v>
      </c>
      <c r="S42" s="17">
        <v>244466.38</v>
      </c>
      <c r="T42" s="17">
        <f t="shared" si="2"/>
        <v>16686.64</v>
      </c>
      <c r="U42" s="17">
        <f t="shared" si="3"/>
        <v>-525673.62</v>
      </c>
      <c r="V42" s="17">
        <f t="shared" si="4"/>
        <v>31.743109045108682</v>
      </c>
      <c r="W42" s="17">
        <f t="shared" si="5"/>
        <v>430.3300000000163</v>
      </c>
      <c r="X42" s="17">
        <f t="shared" si="6"/>
        <v>100.17633870077802</v>
      </c>
      <c r="Y42" s="17">
        <f t="shared" si="7"/>
        <v>-327683.37</v>
      </c>
      <c r="Z42" s="17">
        <f t="shared" si="8"/>
        <v>42.727691482867904</v>
      </c>
      <c r="AA42" s="17">
        <f t="shared" si="10"/>
        <v>24.469802676434323</v>
      </c>
      <c r="AB42" s="30">
        <v>6143471.29</v>
      </c>
      <c r="AC42" s="15" t="s">
        <v>64</v>
      </c>
    </row>
    <row r="43" spans="1:29" s="5" customFormat="1" ht="55.5" hidden="1" customHeight="1" x14ac:dyDescent="0.3">
      <c r="A43" s="9"/>
      <c r="B43" s="32"/>
      <c r="C43" s="32"/>
      <c r="D43" s="32"/>
      <c r="E43" s="32"/>
      <c r="F43" s="32"/>
      <c r="G43" s="32"/>
      <c r="H43" s="32"/>
      <c r="I43" s="22" t="s">
        <v>54</v>
      </c>
      <c r="J43" s="18">
        <v>103000</v>
      </c>
      <c r="K43" s="18">
        <v>124779.15</v>
      </c>
      <c r="L43" s="17">
        <f t="shared" si="28"/>
        <v>124779.15</v>
      </c>
      <c r="M43" s="18">
        <v>88013.92</v>
      </c>
      <c r="N43" s="17">
        <v>92637.69</v>
      </c>
      <c r="O43" s="18">
        <v>65400</v>
      </c>
      <c r="P43" s="18"/>
      <c r="Q43" s="18"/>
      <c r="R43" s="18"/>
      <c r="S43" s="18">
        <v>124779.15</v>
      </c>
      <c r="T43" s="17">
        <f t="shared" si="2"/>
        <v>0</v>
      </c>
      <c r="U43" s="17">
        <f t="shared" si="3"/>
        <v>59379.149999999994</v>
      </c>
      <c r="V43" s="17">
        <f t="shared" si="4"/>
        <v>190.79380733944953</v>
      </c>
      <c r="W43" s="17">
        <f t="shared" si="5"/>
        <v>124779.15</v>
      </c>
      <c r="X43" s="17" t="e">
        <f t="shared" si="6"/>
        <v>#DIV/0!</v>
      </c>
      <c r="Y43" s="17">
        <f t="shared" si="7"/>
        <v>32141.459999999992</v>
      </c>
      <c r="Z43" s="17">
        <f t="shared" si="8"/>
        <v>134.6958781031781</v>
      </c>
      <c r="AA43" s="17">
        <f t="shared" si="10"/>
        <v>74.241321566944478</v>
      </c>
      <c r="AB43" s="18"/>
    </row>
    <row r="44" spans="1:29" s="5" customFormat="1" ht="110.25" hidden="1" customHeight="1" x14ac:dyDescent="0.3">
      <c r="A44" s="9"/>
      <c r="B44" s="32"/>
      <c r="C44" s="32"/>
      <c r="D44" s="32"/>
      <c r="E44" s="32"/>
      <c r="F44" s="32"/>
      <c r="G44" s="32"/>
      <c r="H44" s="32"/>
      <c r="I44" s="22" t="s">
        <v>55</v>
      </c>
      <c r="J44" s="18">
        <v>130000</v>
      </c>
      <c r="K44" s="18">
        <v>80000</v>
      </c>
      <c r="L44" s="17">
        <f t="shared" si="28"/>
        <v>80000</v>
      </c>
      <c r="M44" s="18">
        <v>60000</v>
      </c>
      <c r="N44" s="17">
        <v>60000</v>
      </c>
      <c r="O44" s="18">
        <v>79400</v>
      </c>
      <c r="P44" s="18"/>
      <c r="Q44" s="18"/>
      <c r="R44" s="18"/>
      <c r="S44" s="18">
        <v>80000</v>
      </c>
      <c r="T44" s="17">
        <f t="shared" si="2"/>
        <v>0</v>
      </c>
      <c r="U44" s="17">
        <f t="shared" si="3"/>
        <v>600</v>
      </c>
      <c r="V44" s="17">
        <f t="shared" si="4"/>
        <v>100.75566750629723</v>
      </c>
      <c r="W44" s="17">
        <f t="shared" si="5"/>
        <v>80000</v>
      </c>
      <c r="X44" s="17" t="e">
        <f t="shared" si="6"/>
        <v>#DIV/0!</v>
      </c>
      <c r="Y44" s="17">
        <f t="shared" si="7"/>
        <v>20000</v>
      </c>
      <c r="Z44" s="17">
        <f t="shared" si="8"/>
        <v>133.33333333333331</v>
      </c>
      <c r="AA44" s="17">
        <f t="shared" si="10"/>
        <v>75</v>
      </c>
      <c r="AB44" s="18"/>
    </row>
    <row r="45" spans="1:29" s="5" customFormat="1" ht="110.25" hidden="1" customHeight="1" x14ac:dyDescent="0.3">
      <c r="A45" s="9"/>
      <c r="B45" s="32"/>
      <c r="C45" s="32"/>
      <c r="D45" s="32"/>
      <c r="E45" s="32"/>
      <c r="F45" s="32"/>
      <c r="G45" s="32"/>
      <c r="H45" s="32"/>
      <c r="I45" s="22" t="s">
        <v>56</v>
      </c>
      <c r="J45" s="18">
        <v>100000</v>
      </c>
      <c r="K45" s="18">
        <v>359450.33</v>
      </c>
      <c r="L45" s="17">
        <f t="shared" si="28"/>
        <v>359450.33</v>
      </c>
      <c r="M45" s="18">
        <v>213000</v>
      </c>
      <c r="N45" s="17">
        <v>213500</v>
      </c>
      <c r="O45" s="18">
        <v>232290.89</v>
      </c>
      <c r="P45" s="18"/>
      <c r="Q45" s="18"/>
      <c r="R45" s="18"/>
      <c r="S45" s="18">
        <v>359450.33</v>
      </c>
      <c r="T45" s="17">
        <f t="shared" si="2"/>
        <v>0</v>
      </c>
      <c r="U45" s="17">
        <f t="shared" si="3"/>
        <v>127159.44</v>
      </c>
      <c r="V45" s="17">
        <f t="shared" si="4"/>
        <v>154.74146661541482</v>
      </c>
      <c r="W45" s="17">
        <f t="shared" si="5"/>
        <v>359450.33</v>
      </c>
      <c r="X45" s="17" t="e">
        <f t="shared" si="6"/>
        <v>#DIV/0!</v>
      </c>
      <c r="Y45" s="17">
        <f t="shared" si="7"/>
        <v>145950.33000000002</v>
      </c>
      <c r="Z45" s="17">
        <f t="shared" si="8"/>
        <v>168.36081030444964</v>
      </c>
      <c r="AA45" s="17">
        <f t="shared" si="10"/>
        <v>59.396245372761236</v>
      </c>
      <c r="AB45" s="18"/>
    </row>
    <row r="46" spans="1:29" s="5" customFormat="1" ht="129" hidden="1" customHeight="1" x14ac:dyDescent="0.3">
      <c r="A46" s="9"/>
      <c r="B46" s="32"/>
      <c r="C46" s="32"/>
      <c r="D46" s="32"/>
      <c r="E46" s="32"/>
      <c r="F46" s="32"/>
      <c r="G46" s="32"/>
      <c r="H46" s="32"/>
      <c r="I46" s="22" t="s">
        <v>57</v>
      </c>
      <c r="J46" s="18">
        <v>2300000</v>
      </c>
      <c r="K46" s="18">
        <v>244070</v>
      </c>
      <c r="L46" s="17">
        <f t="shared" si="28"/>
        <v>244070</v>
      </c>
      <c r="M46" s="18">
        <v>223236.18</v>
      </c>
      <c r="N46" s="17">
        <v>223236.18</v>
      </c>
      <c r="O46" s="18">
        <v>243484.57</v>
      </c>
      <c r="P46" s="18"/>
      <c r="Q46" s="18"/>
      <c r="R46" s="18"/>
      <c r="S46" s="18">
        <v>244070</v>
      </c>
      <c r="T46" s="17">
        <f t="shared" si="2"/>
        <v>0</v>
      </c>
      <c r="U46" s="17">
        <f t="shared" si="3"/>
        <v>585.42999999999302</v>
      </c>
      <c r="V46" s="17">
        <f t="shared" si="4"/>
        <v>100.24043823392998</v>
      </c>
      <c r="W46" s="17">
        <f t="shared" si="5"/>
        <v>244070</v>
      </c>
      <c r="X46" s="17" t="e">
        <f t="shared" si="6"/>
        <v>#DIV/0!</v>
      </c>
      <c r="Y46" s="17">
        <f t="shared" si="7"/>
        <v>20833.820000000007</v>
      </c>
      <c r="Z46" s="17">
        <f t="shared" si="8"/>
        <v>109.33263595533664</v>
      </c>
      <c r="AA46" s="17">
        <f t="shared" si="10"/>
        <v>91.463998033351089</v>
      </c>
      <c r="AB46" s="18"/>
    </row>
    <row r="47" spans="1:29" s="5" customFormat="1" ht="111" hidden="1" customHeight="1" x14ac:dyDescent="0.3">
      <c r="A47" s="9"/>
      <c r="B47" s="32"/>
      <c r="C47" s="32"/>
      <c r="D47" s="32"/>
      <c r="E47" s="32"/>
      <c r="F47" s="32"/>
      <c r="G47" s="32"/>
      <c r="H47" s="32"/>
      <c r="I47" s="22" t="s">
        <v>58</v>
      </c>
      <c r="J47" s="18">
        <v>900000</v>
      </c>
      <c r="K47" s="18">
        <v>1159100</v>
      </c>
      <c r="L47" s="17">
        <f t="shared" si="28"/>
        <v>1159100</v>
      </c>
      <c r="M47" s="18">
        <v>979495.55</v>
      </c>
      <c r="N47" s="17">
        <v>1015295.55</v>
      </c>
      <c r="O47" s="18">
        <v>965090.33</v>
      </c>
      <c r="P47" s="18"/>
      <c r="Q47" s="18"/>
      <c r="R47" s="18"/>
      <c r="S47" s="18">
        <v>1159100</v>
      </c>
      <c r="T47" s="17">
        <f t="shared" si="2"/>
        <v>0</v>
      </c>
      <c r="U47" s="17">
        <f t="shared" si="3"/>
        <v>194009.67000000004</v>
      </c>
      <c r="V47" s="17">
        <f t="shared" si="4"/>
        <v>120.10274727340808</v>
      </c>
      <c r="W47" s="17">
        <f t="shared" si="5"/>
        <v>1159100</v>
      </c>
      <c r="X47" s="17" t="e">
        <f t="shared" si="6"/>
        <v>#DIV/0!</v>
      </c>
      <c r="Y47" s="17">
        <f t="shared" si="7"/>
        <v>143804.44999999995</v>
      </c>
      <c r="Z47" s="17">
        <f t="shared" si="8"/>
        <v>114.16380186045333</v>
      </c>
      <c r="AA47" s="17">
        <f t="shared" si="10"/>
        <v>87.593438874989218</v>
      </c>
      <c r="AB47" s="18"/>
    </row>
    <row r="48" spans="1:29" s="5" customFormat="1" ht="61.5" hidden="1" customHeight="1" x14ac:dyDescent="0.3">
      <c r="A48" s="9"/>
      <c r="B48" s="32"/>
      <c r="C48" s="32"/>
      <c r="D48" s="32"/>
      <c r="E48" s="32"/>
      <c r="F48" s="32"/>
      <c r="G48" s="32"/>
      <c r="H48" s="32"/>
      <c r="I48" s="22" t="s">
        <v>59</v>
      </c>
      <c r="J48" s="18">
        <v>0</v>
      </c>
      <c r="K48" s="18">
        <v>435000</v>
      </c>
      <c r="L48" s="17">
        <f t="shared" si="28"/>
        <v>435000</v>
      </c>
      <c r="M48" s="18">
        <v>272000</v>
      </c>
      <c r="N48" s="17">
        <v>272000</v>
      </c>
      <c r="O48" s="18">
        <v>420000</v>
      </c>
      <c r="P48" s="18"/>
      <c r="Q48" s="18"/>
      <c r="R48" s="18"/>
      <c r="S48" s="18">
        <v>435000</v>
      </c>
      <c r="T48" s="17">
        <f t="shared" si="2"/>
        <v>0</v>
      </c>
      <c r="U48" s="17">
        <f t="shared" si="3"/>
        <v>15000</v>
      </c>
      <c r="V48" s="17">
        <f t="shared" si="4"/>
        <v>103.57142857142858</v>
      </c>
      <c r="W48" s="17">
        <f t="shared" si="5"/>
        <v>435000</v>
      </c>
      <c r="X48" s="17" t="e">
        <f t="shared" si="6"/>
        <v>#DIV/0!</v>
      </c>
      <c r="Y48" s="17">
        <f t="shared" si="7"/>
        <v>163000</v>
      </c>
      <c r="Z48" s="17">
        <f t="shared" si="8"/>
        <v>159.9264705882353</v>
      </c>
      <c r="AA48" s="17">
        <f t="shared" si="10"/>
        <v>62.52873563218391</v>
      </c>
      <c r="AB48" s="18"/>
    </row>
    <row r="49" spans="1:28" s="5" customFormat="1" ht="112.5" hidden="1" customHeight="1" x14ac:dyDescent="0.3">
      <c r="A49" s="9"/>
      <c r="B49" s="32"/>
      <c r="C49" s="32"/>
      <c r="D49" s="32"/>
      <c r="E49" s="32"/>
      <c r="F49" s="32"/>
      <c r="G49" s="32"/>
      <c r="H49" s="32"/>
      <c r="I49" s="22" t="s">
        <v>60</v>
      </c>
      <c r="J49" s="18">
        <v>0</v>
      </c>
      <c r="K49" s="18">
        <v>976062.57</v>
      </c>
      <c r="L49" s="17">
        <f t="shared" si="28"/>
        <v>976062.57</v>
      </c>
      <c r="M49" s="18">
        <v>116738</v>
      </c>
      <c r="N49" s="17">
        <v>116738</v>
      </c>
      <c r="O49" s="18">
        <v>650000</v>
      </c>
      <c r="P49" s="18"/>
      <c r="Q49" s="18"/>
      <c r="R49" s="18"/>
      <c r="S49" s="18">
        <v>976062.57</v>
      </c>
      <c r="T49" s="17">
        <f t="shared" si="2"/>
        <v>0</v>
      </c>
      <c r="U49" s="17">
        <f t="shared" si="3"/>
        <v>326062.56999999995</v>
      </c>
      <c r="V49" s="17">
        <f t="shared" si="4"/>
        <v>150.1634723076923</v>
      </c>
      <c r="W49" s="17">
        <f t="shared" si="5"/>
        <v>976062.57</v>
      </c>
      <c r="X49" s="17" t="e">
        <f t="shared" si="6"/>
        <v>#DIV/0!</v>
      </c>
      <c r="Y49" s="17">
        <f t="shared" si="7"/>
        <v>859324.57</v>
      </c>
      <c r="Z49" s="17">
        <f t="shared" si="8"/>
        <v>836.11383611163455</v>
      </c>
      <c r="AA49" s="17">
        <f t="shared" si="10"/>
        <v>11.96009391078279</v>
      </c>
      <c r="AB49" s="18"/>
    </row>
    <row r="50" spans="1:28" s="5" customFormat="1" ht="133.5" hidden="1" customHeight="1" x14ac:dyDescent="0.3">
      <c r="A50" s="9"/>
      <c r="B50" s="32"/>
      <c r="C50" s="32"/>
      <c r="D50" s="32"/>
      <c r="E50" s="32"/>
      <c r="F50" s="32"/>
      <c r="G50" s="32"/>
      <c r="H50" s="32"/>
      <c r="I50" s="22" t="s">
        <v>61</v>
      </c>
      <c r="J50" s="18">
        <v>300000</v>
      </c>
      <c r="K50" s="18">
        <v>314616.99</v>
      </c>
      <c r="L50" s="17">
        <f t="shared" si="28"/>
        <v>314616.99</v>
      </c>
      <c r="M50" s="18">
        <v>409900.83</v>
      </c>
      <c r="N50" s="17">
        <v>422549.02</v>
      </c>
      <c r="O50" s="18">
        <v>280874.18</v>
      </c>
      <c r="P50" s="18"/>
      <c r="Q50" s="18"/>
      <c r="R50" s="18"/>
      <c r="S50" s="18">
        <v>314616.99</v>
      </c>
      <c r="T50" s="17">
        <f t="shared" si="2"/>
        <v>0</v>
      </c>
      <c r="U50" s="17">
        <f t="shared" si="3"/>
        <v>33742.81</v>
      </c>
      <c r="V50" s="17">
        <f t="shared" si="4"/>
        <v>112.01349657700825</v>
      </c>
      <c r="W50" s="17">
        <f t="shared" si="5"/>
        <v>314616.99</v>
      </c>
      <c r="X50" s="17" t="e">
        <f t="shared" si="6"/>
        <v>#DIV/0!</v>
      </c>
      <c r="Y50" s="17">
        <f t="shared" si="7"/>
        <v>-107932.03000000003</v>
      </c>
      <c r="Z50" s="17">
        <f t="shared" si="8"/>
        <v>74.456920998183833</v>
      </c>
      <c r="AA50" s="17">
        <f t="shared" si="10"/>
        <v>134.30584915328319</v>
      </c>
      <c r="AB50" s="18"/>
    </row>
    <row r="51" spans="1:28" s="5" customFormat="1" ht="55.5" hidden="1" customHeight="1" x14ac:dyDescent="0.3">
      <c r="A51" s="9"/>
      <c r="B51" s="32"/>
      <c r="C51" s="32"/>
      <c r="D51" s="32"/>
      <c r="E51" s="32"/>
      <c r="F51" s="32"/>
      <c r="G51" s="32"/>
      <c r="H51" s="32"/>
      <c r="I51" s="22" t="s">
        <v>62</v>
      </c>
      <c r="J51" s="18">
        <v>2099620</v>
      </c>
      <c r="K51" s="18">
        <v>2450392.25</v>
      </c>
      <c r="L51" s="17">
        <f t="shared" si="28"/>
        <v>2450392.25</v>
      </c>
      <c r="M51" s="18">
        <v>2961477.82</v>
      </c>
      <c r="N51" s="17">
        <v>3141481.22</v>
      </c>
      <c r="O51" s="18">
        <v>2236480.0299999998</v>
      </c>
      <c r="P51" s="18"/>
      <c r="Q51" s="18"/>
      <c r="R51" s="18"/>
      <c r="S51" s="18">
        <v>2450392.25</v>
      </c>
      <c r="T51" s="17">
        <f t="shared" si="2"/>
        <v>0</v>
      </c>
      <c r="U51" s="17">
        <f t="shared" si="3"/>
        <v>213912.2200000002</v>
      </c>
      <c r="V51" s="17">
        <f t="shared" si="4"/>
        <v>109.56468276624854</v>
      </c>
      <c r="W51" s="17">
        <f t="shared" si="5"/>
        <v>2450392.25</v>
      </c>
      <c r="X51" s="17" t="e">
        <f t="shared" si="6"/>
        <v>#DIV/0!</v>
      </c>
      <c r="Y51" s="17">
        <f t="shared" si="7"/>
        <v>-691088.9700000002</v>
      </c>
      <c r="Z51" s="17">
        <f t="shared" si="8"/>
        <v>78.001174554212355</v>
      </c>
      <c r="AA51" s="17">
        <f t="shared" si="10"/>
        <v>128.20319767171969</v>
      </c>
      <c r="AB51" s="18"/>
    </row>
    <row r="52" spans="1:28" s="43" customFormat="1" ht="42.75" hidden="1" customHeight="1" x14ac:dyDescent="0.3">
      <c r="A52" s="40"/>
      <c r="B52" s="41"/>
      <c r="C52" s="41"/>
      <c r="D52" s="41"/>
      <c r="E52" s="41"/>
      <c r="F52" s="41"/>
      <c r="G52" s="41"/>
      <c r="H52" s="41"/>
      <c r="I52" s="42" t="s">
        <v>68</v>
      </c>
      <c r="J52" s="35">
        <v>253454.47</v>
      </c>
      <c r="K52" s="35">
        <v>256536.06</v>
      </c>
      <c r="L52" s="35">
        <f t="shared" si="28"/>
        <v>256536.06</v>
      </c>
      <c r="M52" s="35">
        <v>120033.17</v>
      </c>
      <c r="N52" s="35">
        <f>M52</f>
        <v>120033.17</v>
      </c>
      <c r="O52" s="35">
        <v>426910</v>
      </c>
      <c r="P52" s="18">
        <v>46000</v>
      </c>
      <c r="Q52" s="35">
        <v>3328.97</v>
      </c>
      <c r="R52" s="35">
        <v>235</v>
      </c>
      <c r="S52" s="35">
        <v>22863.27</v>
      </c>
      <c r="T52" s="35">
        <f t="shared" si="2"/>
        <v>-3093.97</v>
      </c>
      <c r="U52" s="18">
        <f t="shared" si="3"/>
        <v>-404046.73</v>
      </c>
      <c r="V52" s="18">
        <f t="shared" si="4"/>
        <v>5.355524583635896</v>
      </c>
      <c r="W52" s="18">
        <f t="shared" si="5"/>
        <v>-23136.73</v>
      </c>
      <c r="X52" s="18">
        <f t="shared" si="6"/>
        <v>49.702760869565218</v>
      </c>
      <c r="Y52" s="18">
        <f t="shared" si="7"/>
        <v>-97169.9</v>
      </c>
      <c r="Z52" s="18">
        <f t="shared" si="8"/>
        <v>19.047459964608116</v>
      </c>
      <c r="AA52" s="18">
        <f t="shared" si="10"/>
        <v>46.789979545175832</v>
      </c>
      <c r="AB52" s="35"/>
    </row>
    <row r="53" spans="1:28" s="15" customFormat="1" ht="36.75" hidden="1" customHeight="1" x14ac:dyDescent="0.3">
      <c r="A53" s="14"/>
      <c r="B53" s="55" t="s">
        <v>7</v>
      </c>
      <c r="C53" s="55"/>
      <c r="D53" s="55"/>
      <c r="E53" s="55"/>
      <c r="F53" s="55"/>
      <c r="G53" s="55"/>
      <c r="H53" s="55"/>
      <c r="I53" s="55"/>
      <c r="J53" s="17">
        <f t="shared" ref="J53:Q53" si="29">J54+J55</f>
        <v>0</v>
      </c>
      <c r="K53" s="17">
        <f t="shared" si="29"/>
        <v>1294662.3799999999</v>
      </c>
      <c r="L53" s="17">
        <f t="shared" si="29"/>
        <v>5650214.3799999999</v>
      </c>
      <c r="M53" s="17">
        <f t="shared" si="29"/>
        <v>314373.53000000003</v>
      </c>
      <c r="N53" s="17">
        <f t="shared" si="29"/>
        <v>1575614.53</v>
      </c>
      <c r="O53" s="17">
        <f t="shared" si="29"/>
        <v>4355552</v>
      </c>
      <c r="P53" s="17">
        <f t="shared" si="29"/>
        <v>4355552</v>
      </c>
      <c r="Q53" s="17">
        <f t="shared" si="29"/>
        <v>295215</v>
      </c>
      <c r="R53" s="17">
        <f t="shared" ref="R53:S53" si="30">R54+R55</f>
        <v>-122610.92000000001</v>
      </c>
      <c r="S53" s="17">
        <f t="shared" si="30"/>
        <v>1412956.1099999999</v>
      </c>
      <c r="T53" s="17">
        <f t="shared" si="2"/>
        <v>-417825.92000000004</v>
      </c>
      <c r="U53" s="17">
        <f t="shared" si="3"/>
        <v>-2942595.89</v>
      </c>
      <c r="V53" s="17">
        <f t="shared" si="4"/>
        <v>32.440345333955371</v>
      </c>
      <c r="W53" s="17">
        <f t="shared" si="5"/>
        <v>-2942595.89</v>
      </c>
      <c r="X53" s="17">
        <f t="shared" si="6"/>
        <v>32.440345333955371</v>
      </c>
      <c r="Y53" s="17">
        <f t="shared" si="7"/>
        <v>-162658.42000000016</v>
      </c>
      <c r="Z53" s="17">
        <f t="shared" si="8"/>
        <v>89.676509266514557</v>
      </c>
      <c r="AA53" s="17">
        <f t="shared" si="10"/>
        <v>27.885924746097867</v>
      </c>
      <c r="AB53" s="17"/>
    </row>
    <row r="54" spans="1:28" s="5" customFormat="1" ht="28.5" hidden="1" customHeight="1" x14ac:dyDescent="0.3">
      <c r="A54" s="9"/>
      <c r="B54" s="52"/>
      <c r="C54" s="52"/>
      <c r="D54" s="52"/>
      <c r="E54" s="52"/>
      <c r="F54" s="52"/>
      <c r="G54" s="52"/>
      <c r="H54" s="52"/>
      <c r="I54" s="52" t="s">
        <v>79</v>
      </c>
      <c r="J54" s="18">
        <v>0</v>
      </c>
      <c r="K54" s="18">
        <v>1294662.3799999999</v>
      </c>
      <c r="L54" s="18">
        <f>K54</f>
        <v>1294662.3799999999</v>
      </c>
      <c r="M54" s="18">
        <v>314373.53000000003</v>
      </c>
      <c r="N54" s="18">
        <f>M54</f>
        <v>314373.53000000003</v>
      </c>
      <c r="O54" s="18">
        <v>0</v>
      </c>
      <c r="P54" s="18">
        <v>0</v>
      </c>
      <c r="Q54" s="18">
        <v>161415</v>
      </c>
      <c r="R54" s="18">
        <v>-137610.92000000001</v>
      </c>
      <c r="S54" s="18">
        <v>151715.10999999999</v>
      </c>
      <c r="T54" s="35">
        <f t="shared" si="2"/>
        <v>-299025.92000000004</v>
      </c>
      <c r="U54" s="18">
        <f t="shared" si="3"/>
        <v>151715.10999999999</v>
      </c>
      <c r="V54" s="18">
        <v>0</v>
      </c>
      <c r="W54" s="17">
        <f t="shared" ref="W54:W55" si="31">S54-P54</f>
        <v>151715.10999999999</v>
      </c>
      <c r="X54" s="17">
        <v>0</v>
      </c>
      <c r="Y54" s="18">
        <f t="shared" si="7"/>
        <v>-162658.42000000004</v>
      </c>
      <c r="Z54" s="18">
        <f t="shared" si="8"/>
        <v>48.259505181622629</v>
      </c>
      <c r="AA54" s="18">
        <f t="shared" si="10"/>
        <v>24.282278905794733</v>
      </c>
      <c r="AB54" s="18"/>
    </row>
    <row r="55" spans="1:28" s="5" customFormat="1" ht="28.5" hidden="1" customHeight="1" x14ac:dyDescent="0.3">
      <c r="A55" s="9"/>
      <c r="B55" s="52"/>
      <c r="C55" s="52"/>
      <c r="D55" s="52"/>
      <c r="E55" s="52"/>
      <c r="F55" s="52"/>
      <c r="G55" s="52"/>
      <c r="H55" s="52"/>
      <c r="I55" s="52" t="s">
        <v>78</v>
      </c>
      <c r="J55" s="18">
        <v>0</v>
      </c>
      <c r="K55" s="18">
        <v>0</v>
      </c>
      <c r="L55" s="53">
        <v>4355552</v>
      </c>
      <c r="M55" s="18">
        <v>0</v>
      </c>
      <c r="N55" s="53">
        <f>S55</f>
        <v>1261241</v>
      </c>
      <c r="O55" s="18">
        <f>5544443-1188891</f>
        <v>4355552</v>
      </c>
      <c r="P55" s="18">
        <f>5544443-1188891</f>
        <v>4355552</v>
      </c>
      <c r="Q55" s="18">
        <v>133800</v>
      </c>
      <c r="R55" s="18">
        <v>15000</v>
      </c>
      <c r="S55" s="18">
        <v>1261241</v>
      </c>
      <c r="T55" s="35">
        <f t="shared" si="2"/>
        <v>-118800</v>
      </c>
      <c r="U55" s="18">
        <f t="shared" si="3"/>
        <v>-3094311</v>
      </c>
      <c r="V55" s="18">
        <f t="shared" si="4"/>
        <v>28.957087413948912</v>
      </c>
      <c r="W55" s="17">
        <f t="shared" si="31"/>
        <v>-3094311</v>
      </c>
      <c r="X55" s="17">
        <f t="shared" ref="X55" si="32">S55/P55*100</f>
        <v>28.957087413948912</v>
      </c>
      <c r="Y55" s="18">
        <f t="shared" si="7"/>
        <v>0</v>
      </c>
      <c r="Z55" s="18">
        <f t="shared" si="8"/>
        <v>100</v>
      </c>
      <c r="AA55" s="18"/>
      <c r="AB55" s="18"/>
    </row>
    <row r="56" spans="1:28" s="15" customFormat="1" ht="36.75" customHeight="1" x14ac:dyDescent="0.3">
      <c r="A56" s="14"/>
      <c r="B56" s="55" t="s">
        <v>1</v>
      </c>
      <c r="C56" s="55"/>
      <c r="D56" s="55"/>
      <c r="E56" s="55"/>
      <c r="F56" s="55"/>
      <c r="G56" s="55"/>
      <c r="H56" s="55"/>
      <c r="I56" s="55"/>
      <c r="J56" s="17">
        <f>J57+J58+J59+J60+J61+J62+J63</f>
        <v>1796348547.49</v>
      </c>
      <c r="K56" s="17">
        <f t="shared" ref="K56:S56" si="33">K57+K58+K59+K60+K61+K62+K63</f>
        <v>1731743649.9200001</v>
      </c>
      <c r="L56" s="17">
        <f t="shared" ref="L56:M56" si="34">L57+L58+L59+L60+L61+L62+L63</f>
        <v>1726065816.5200002</v>
      </c>
      <c r="M56" s="17">
        <f t="shared" si="34"/>
        <v>255055669.15000001</v>
      </c>
      <c r="N56" s="17">
        <f t="shared" ref="N56" si="35">N57+N58+N59+N60+N61+N62+N63</f>
        <v>253153884.75000003</v>
      </c>
      <c r="O56" s="17">
        <f t="shared" si="33"/>
        <v>1719562266.79</v>
      </c>
      <c r="P56" s="17">
        <f t="shared" si="33"/>
        <v>474930178.44999999</v>
      </c>
      <c r="Q56" s="17">
        <f t="shared" ref="Q56" si="36">Q57+Q58+Q59+Q60+Q61+Q62+Q63</f>
        <v>138308662.09999999</v>
      </c>
      <c r="R56" s="17">
        <f t="shared" si="33"/>
        <v>43338179.170000002</v>
      </c>
      <c r="S56" s="17">
        <f t="shared" si="33"/>
        <v>386531055.26999998</v>
      </c>
      <c r="T56" s="17">
        <f t="shared" si="2"/>
        <v>-94970482.929999992</v>
      </c>
      <c r="U56" s="17">
        <f t="shared" si="3"/>
        <v>-1333031211.52</v>
      </c>
      <c r="V56" s="17">
        <f t="shared" si="4"/>
        <v>22.478456449940509</v>
      </c>
      <c r="W56" s="17">
        <f t="shared" si="5"/>
        <v>-88399123.180000007</v>
      </c>
      <c r="X56" s="17">
        <f t="shared" si="6"/>
        <v>81.386922290661175</v>
      </c>
      <c r="Y56" s="17">
        <f t="shared" si="7"/>
        <v>133377170.51999995</v>
      </c>
      <c r="Z56" s="17">
        <f t="shared" si="8"/>
        <v>152.68620335481538</v>
      </c>
      <c r="AA56" s="17">
        <f t="shared" ref="AA56:AA64" si="37">N56/L56*100</f>
        <v>14.666525594046876</v>
      </c>
      <c r="AB56" s="30"/>
    </row>
    <row r="57" spans="1:28" s="15" customFormat="1" ht="54.75" customHeight="1" x14ac:dyDescent="0.3">
      <c r="A57" s="14"/>
      <c r="B57" s="55" t="s">
        <v>6</v>
      </c>
      <c r="C57" s="55"/>
      <c r="D57" s="55"/>
      <c r="E57" s="55"/>
      <c r="F57" s="55"/>
      <c r="G57" s="55"/>
      <c r="H57" s="55"/>
      <c r="I57" s="55"/>
      <c r="J57" s="17">
        <v>426424900</v>
      </c>
      <c r="K57" s="17">
        <v>426424900</v>
      </c>
      <c r="L57" s="17">
        <f t="shared" ref="L57:L63" si="38">K57</f>
        <v>426424900</v>
      </c>
      <c r="M57" s="17">
        <v>87736158</v>
      </c>
      <c r="N57" s="17">
        <f>M57</f>
        <v>87736158</v>
      </c>
      <c r="O57" s="17">
        <v>436509000</v>
      </c>
      <c r="P57" s="17">
        <v>109127250</v>
      </c>
      <c r="Q57" s="17">
        <v>22020796</v>
      </c>
      <c r="R57" s="17">
        <v>0</v>
      </c>
      <c r="S57" s="17">
        <v>94772296</v>
      </c>
      <c r="T57" s="17">
        <f t="shared" si="2"/>
        <v>-22020796</v>
      </c>
      <c r="U57" s="17">
        <f t="shared" si="3"/>
        <v>-341736704</v>
      </c>
      <c r="V57" s="17">
        <f t="shared" si="4"/>
        <v>21.711418550362076</v>
      </c>
      <c r="W57" s="17">
        <f t="shared" si="5"/>
        <v>-14354954</v>
      </c>
      <c r="X57" s="17">
        <f t="shared" si="6"/>
        <v>86.845674201448304</v>
      </c>
      <c r="Y57" s="17">
        <f t="shared" si="7"/>
        <v>7036138</v>
      </c>
      <c r="Z57" s="17">
        <f t="shared" si="8"/>
        <v>108.01965593250617</v>
      </c>
      <c r="AA57" s="17">
        <f t="shared" si="37"/>
        <v>20.574820560431625</v>
      </c>
      <c r="AB57" s="30"/>
    </row>
    <row r="58" spans="1:28" s="15" customFormat="1" ht="55.5" customHeight="1" x14ac:dyDescent="0.3">
      <c r="A58" s="14"/>
      <c r="B58" s="55" t="s">
        <v>5</v>
      </c>
      <c r="C58" s="55"/>
      <c r="D58" s="55"/>
      <c r="E58" s="55"/>
      <c r="F58" s="55"/>
      <c r="G58" s="55"/>
      <c r="H58" s="55"/>
      <c r="I58" s="55"/>
      <c r="J58" s="17">
        <v>290914546.44999999</v>
      </c>
      <c r="K58" s="17">
        <v>276999912.48000002</v>
      </c>
      <c r="L58" s="17">
        <f t="shared" si="38"/>
        <v>276999912.48000002</v>
      </c>
      <c r="M58" s="17">
        <v>1243422</v>
      </c>
      <c r="N58" s="17">
        <f>M58</f>
        <v>1243422</v>
      </c>
      <c r="O58" s="17">
        <v>219043670.13</v>
      </c>
      <c r="P58" s="17">
        <v>43001023.780000001</v>
      </c>
      <c r="Q58" s="17">
        <v>637880.71</v>
      </c>
      <c r="R58" s="17">
        <v>735684.79</v>
      </c>
      <c r="S58" s="17">
        <v>3786131.35</v>
      </c>
      <c r="T58" s="17">
        <f t="shared" si="2"/>
        <v>97804.080000000075</v>
      </c>
      <c r="U58" s="17">
        <f t="shared" si="3"/>
        <v>-215257538.78</v>
      </c>
      <c r="V58" s="17">
        <f t="shared" si="4"/>
        <v>1.7284824289845826</v>
      </c>
      <c r="W58" s="17">
        <f t="shared" si="5"/>
        <v>-39214892.43</v>
      </c>
      <c r="X58" s="17">
        <f t="shared" si="6"/>
        <v>8.8047469971190537</v>
      </c>
      <c r="Y58" s="17">
        <f t="shared" si="7"/>
        <v>2542709.35</v>
      </c>
      <c r="Z58" s="17">
        <f t="shared" si="8"/>
        <v>304.49287128585468</v>
      </c>
      <c r="AA58" s="17">
        <f t="shared" si="37"/>
        <v>0.44888895049372179</v>
      </c>
      <c r="AB58" s="30"/>
    </row>
    <row r="59" spans="1:28" s="15" customFormat="1" ht="55.5" customHeight="1" x14ac:dyDescent="0.3">
      <c r="A59" s="14"/>
      <c r="B59" s="55" t="s">
        <v>4</v>
      </c>
      <c r="C59" s="55"/>
      <c r="D59" s="55"/>
      <c r="E59" s="55"/>
      <c r="F59" s="55"/>
      <c r="G59" s="55"/>
      <c r="H59" s="55"/>
      <c r="I59" s="55"/>
      <c r="J59" s="17">
        <v>1066999039.4299999</v>
      </c>
      <c r="K59" s="17">
        <v>1016038865.97</v>
      </c>
      <c r="L59" s="17">
        <f t="shared" si="38"/>
        <v>1016038865.97</v>
      </c>
      <c r="M59" s="17">
        <v>215179206.72999999</v>
      </c>
      <c r="N59" s="17">
        <f>M59</f>
        <v>215179206.72999999</v>
      </c>
      <c r="O59" s="17">
        <v>1035992152.54</v>
      </c>
      <c r="P59" s="17">
        <v>315345993.25999999</v>
      </c>
      <c r="Q59" s="17">
        <v>53668519.170000002</v>
      </c>
      <c r="R59" s="17">
        <v>42528994.380000003</v>
      </c>
      <c r="S59" s="17">
        <v>287950531.14999998</v>
      </c>
      <c r="T59" s="17">
        <f t="shared" si="2"/>
        <v>-11139524.789999999</v>
      </c>
      <c r="U59" s="17">
        <f t="shared" si="3"/>
        <v>-748041621.38999999</v>
      </c>
      <c r="V59" s="17">
        <f t="shared" si="4"/>
        <v>27.794663351842537</v>
      </c>
      <c r="W59" s="17">
        <f t="shared" si="5"/>
        <v>-27395462.110000014</v>
      </c>
      <c r="X59" s="17">
        <f t="shared" si="6"/>
        <v>91.312570099023688</v>
      </c>
      <c r="Y59" s="17">
        <f t="shared" si="7"/>
        <v>72771324.419999987</v>
      </c>
      <c r="Z59" s="17">
        <f t="shared" si="8"/>
        <v>133.81893888627962</v>
      </c>
      <c r="AA59" s="17">
        <f t="shared" si="37"/>
        <v>21.178245629862889</v>
      </c>
      <c r="AB59" s="30"/>
    </row>
    <row r="60" spans="1:28" s="15" customFormat="1" ht="37.5" customHeight="1" x14ac:dyDescent="0.3">
      <c r="A60" s="14"/>
      <c r="B60" s="55" t="s">
        <v>3</v>
      </c>
      <c r="C60" s="55"/>
      <c r="D60" s="55"/>
      <c r="E60" s="55"/>
      <c r="F60" s="55"/>
      <c r="G60" s="55"/>
      <c r="H60" s="55"/>
      <c r="I60" s="55"/>
      <c r="J60" s="17">
        <v>12583515.119999999</v>
      </c>
      <c r="K60" s="17">
        <v>11684333.98</v>
      </c>
      <c r="L60" s="17">
        <f t="shared" si="38"/>
        <v>11684333.98</v>
      </c>
      <c r="M60" s="17">
        <v>299251.89</v>
      </c>
      <c r="N60" s="17">
        <f>M60</f>
        <v>299251.89</v>
      </c>
      <c r="O60" s="17">
        <v>28017444.120000001</v>
      </c>
      <c r="P60" s="17">
        <v>7455911.4100000001</v>
      </c>
      <c r="Q60" s="17">
        <v>2446344.23</v>
      </c>
      <c r="R60" s="17">
        <v>0</v>
      </c>
      <c r="S60" s="17">
        <v>5018411.53</v>
      </c>
      <c r="T60" s="17">
        <f t="shared" si="2"/>
        <v>-2446344.23</v>
      </c>
      <c r="U60" s="17">
        <f t="shared" si="3"/>
        <v>-22999032.59</v>
      </c>
      <c r="V60" s="17">
        <f t="shared" si="4"/>
        <v>17.911739231122986</v>
      </c>
      <c r="W60" s="17">
        <f t="shared" si="5"/>
        <v>-2437499.88</v>
      </c>
      <c r="X60" s="17">
        <f t="shared" si="6"/>
        <v>67.307821325092704</v>
      </c>
      <c r="Y60" s="17">
        <f t="shared" si="7"/>
        <v>4719159.6400000006</v>
      </c>
      <c r="Z60" s="17">
        <f t="shared" si="8"/>
        <v>1676.9857426798542</v>
      </c>
      <c r="AA60" s="17">
        <f t="shared" si="37"/>
        <v>2.5611377637118857</v>
      </c>
      <c r="AB60" s="30"/>
    </row>
    <row r="61" spans="1:28" s="15" customFormat="1" ht="39" customHeight="1" x14ac:dyDescent="0.3">
      <c r="A61" s="14"/>
      <c r="B61" s="55" t="s">
        <v>2</v>
      </c>
      <c r="C61" s="55"/>
      <c r="D61" s="55"/>
      <c r="E61" s="55"/>
      <c r="F61" s="55"/>
      <c r="G61" s="55"/>
      <c r="H61" s="55"/>
      <c r="I61" s="55"/>
      <c r="J61" s="17">
        <v>4835497.8</v>
      </c>
      <c r="K61" s="17">
        <v>6004588.7999999998</v>
      </c>
      <c r="L61" s="27">
        <f>K61-5677833.4</f>
        <v>326755.39999999944</v>
      </c>
      <c r="M61" s="17">
        <v>1906827.12</v>
      </c>
      <c r="N61" s="27">
        <v>5042.72</v>
      </c>
      <c r="O61" s="17">
        <v>0</v>
      </c>
      <c r="P61" s="17">
        <v>0</v>
      </c>
      <c r="Q61" s="17">
        <v>0</v>
      </c>
      <c r="R61" s="17">
        <v>73500</v>
      </c>
      <c r="S61" s="17">
        <v>73500</v>
      </c>
      <c r="T61" s="17">
        <f t="shared" si="2"/>
        <v>73500</v>
      </c>
      <c r="U61" s="17">
        <f t="shared" si="3"/>
        <v>73500</v>
      </c>
      <c r="V61" s="17">
        <v>0</v>
      </c>
      <c r="W61" s="17">
        <f t="shared" si="5"/>
        <v>73500</v>
      </c>
      <c r="X61" s="17">
        <v>0</v>
      </c>
      <c r="Y61" s="17">
        <f t="shared" si="7"/>
        <v>68457.279999999999</v>
      </c>
      <c r="Z61" s="17">
        <f t="shared" si="8"/>
        <v>1457.5467208173366</v>
      </c>
      <c r="AA61" s="17">
        <f t="shared" si="37"/>
        <v>1.5432705932327389</v>
      </c>
      <c r="AB61" s="30"/>
    </row>
    <row r="62" spans="1:28" s="15" customFormat="1" ht="159.75" customHeight="1" x14ac:dyDescent="0.3">
      <c r="A62" s="14"/>
      <c r="B62" s="28"/>
      <c r="C62" s="28"/>
      <c r="D62" s="28"/>
      <c r="E62" s="28"/>
      <c r="F62" s="28"/>
      <c r="G62" s="28"/>
      <c r="H62" s="28"/>
      <c r="I62" s="28" t="s">
        <v>51</v>
      </c>
      <c r="J62" s="17">
        <v>0</v>
      </c>
      <c r="K62" s="17">
        <v>0</v>
      </c>
      <c r="L62" s="17">
        <f t="shared" si="38"/>
        <v>0</v>
      </c>
      <c r="M62" s="17">
        <v>0</v>
      </c>
      <c r="N62" s="17">
        <v>0</v>
      </c>
      <c r="O62" s="17">
        <v>0</v>
      </c>
      <c r="P62" s="17">
        <v>0</v>
      </c>
      <c r="Q62" s="17">
        <v>-250833.37</v>
      </c>
      <c r="R62" s="17">
        <v>0</v>
      </c>
      <c r="S62" s="17">
        <v>280404</v>
      </c>
      <c r="T62" s="17">
        <f t="shared" si="2"/>
        <v>250833.37</v>
      </c>
      <c r="U62" s="17">
        <f t="shared" si="3"/>
        <v>280404</v>
      </c>
      <c r="V62" s="17">
        <v>0</v>
      </c>
      <c r="W62" s="17">
        <f t="shared" si="5"/>
        <v>280404</v>
      </c>
      <c r="X62" s="17">
        <v>0</v>
      </c>
      <c r="Y62" s="17">
        <f t="shared" si="7"/>
        <v>280404</v>
      </c>
      <c r="Z62" s="17">
        <v>0</v>
      </c>
      <c r="AA62" s="17" t="e">
        <f t="shared" si="37"/>
        <v>#DIV/0!</v>
      </c>
      <c r="AB62" s="30"/>
    </row>
    <row r="63" spans="1:28" s="15" customFormat="1" ht="99.75" customHeight="1" x14ac:dyDescent="0.3">
      <c r="A63" s="14"/>
      <c r="B63" s="55" t="s">
        <v>0</v>
      </c>
      <c r="C63" s="55"/>
      <c r="D63" s="55"/>
      <c r="E63" s="55"/>
      <c r="F63" s="55"/>
      <c r="G63" s="55"/>
      <c r="H63" s="55"/>
      <c r="I63" s="55"/>
      <c r="J63" s="17">
        <v>-5408951.3099999996</v>
      </c>
      <c r="K63" s="17">
        <v>-5408951.3099999996</v>
      </c>
      <c r="L63" s="17">
        <f t="shared" si="38"/>
        <v>-5408951.3099999996</v>
      </c>
      <c r="M63" s="17">
        <v>-51309196.590000004</v>
      </c>
      <c r="N63" s="17">
        <f>M63</f>
        <v>-51309196.590000004</v>
      </c>
      <c r="O63" s="17">
        <v>0</v>
      </c>
      <c r="P63" s="17">
        <v>0</v>
      </c>
      <c r="Q63" s="17">
        <v>59785955.359999999</v>
      </c>
      <c r="R63" s="17">
        <v>0</v>
      </c>
      <c r="S63" s="17">
        <v>-5350218.76</v>
      </c>
      <c r="T63" s="17">
        <f t="shared" si="2"/>
        <v>-59785955.359999999</v>
      </c>
      <c r="U63" s="17">
        <f t="shared" si="3"/>
        <v>-5350218.76</v>
      </c>
      <c r="V63" s="17">
        <v>0</v>
      </c>
      <c r="W63" s="17">
        <f t="shared" si="5"/>
        <v>-5350218.76</v>
      </c>
      <c r="X63" s="17">
        <v>0</v>
      </c>
      <c r="Y63" s="17">
        <f t="shared" si="7"/>
        <v>45958977.830000006</v>
      </c>
      <c r="Z63" s="17">
        <f t="shared" si="8"/>
        <v>10.427407006101399</v>
      </c>
      <c r="AA63" s="17">
        <f t="shared" si="37"/>
        <v>948.59786397300741</v>
      </c>
      <c r="AB63" s="30"/>
    </row>
    <row r="64" spans="1:28" s="5" customFormat="1" ht="18.75" x14ac:dyDescent="0.3">
      <c r="A64" s="9"/>
      <c r="B64" s="13"/>
      <c r="C64" s="13"/>
      <c r="D64" s="13"/>
      <c r="E64" s="13"/>
      <c r="F64" s="13"/>
      <c r="G64" s="13"/>
      <c r="H64" s="13"/>
      <c r="I64" s="13"/>
      <c r="J64" s="18">
        <f t="shared" ref="J64:S64" si="39">J56+J7</f>
        <v>2135801802.4200001</v>
      </c>
      <c r="K64" s="18">
        <f t="shared" si="39"/>
        <v>2092393430.8699999</v>
      </c>
      <c r="L64" s="18">
        <f t="shared" si="39"/>
        <v>2071858415.1639752</v>
      </c>
      <c r="M64" s="18">
        <f t="shared" si="39"/>
        <v>308065772.11000001</v>
      </c>
      <c r="N64" s="18">
        <f t="shared" si="39"/>
        <v>305024529.14092875</v>
      </c>
      <c r="O64" s="18">
        <f t="shared" si="39"/>
        <v>2071874758.79</v>
      </c>
      <c r="P64" s="18">
        <f t="shared" si="39"/>
        <v>541285043.71000004</v>
      </c>
      <c r="Q64" s="18">
        <f t="shared" ref="Q64" si="40">Q56+Q7</f>
        <v>145426925.51999998</v>
      </c>
      <c r="R64" s="18">
        <f t="shared" si="39"/>
        <v>50305861.600000001</v>
      </c>
      <c r="S64" s="18">
        <f t="shared" si="39"/>
        <v>437455819.77999997</v>
      </c>
      <c r="T64" s="18">
        <f t="shared" si="2"/>
        <v>-95121063.919999987</v>
      </c>
      <c r="U64" s="18">
        <f t="shared" si="3"/>
        <v>-1634418939.01</v>
      </c>
      <c r="V64" s="18">
        <f t="shared" si="4"/>
        <v>21.114008842671527</v>
      </c>
      <c r="W64" s="17">
        <f t="shared" si="5"/>
        <v>-103829223.93000007</v>
      </c>
      <c r="X64" s="17">
        <f t="shared" si="6"/>
        <v>80.818013514959077</v>
      </c>
      <c r="Y64" s="18">
        <f t="shared" si="7"/>
        <v>132431290.63907123</v>
      </c>
      <c r="Z64" s="18">
        <f t="shared" si="8"/>
        <v>143.41660358006314</v>
      </c>
      <c r="AA64" s="17">
        <f t="shared" si="37"/>
        <v>14.722267067500743</v>
      </c>
      <c r="AB64" s="31"/>
    </row>
    <row r="65" spans="1:27" s="5" customFormat="1" ht="12.75" customHeight="1" x14ac:dyDescent="0.3">
      <c r="A65" s="4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44"/>
      <c r="V65" s="45"/>
      <c r="W65" s="50"/>
      <c r="X65" s="50"/>
      <c r="Y65" s="10"/>
      <c r="Z65" s="10"/>
      <c r="AA65" s="10"/>
    </row>
    <row r="66" spans="1:27" s="5" customFormat="1" ht="62.25" customHeight="1" x14ac:dyDescent="0.3">
      <c r="I66" s="64" t="s">
        <v>88</v>
      </c>
      <c r="J66" s="64"/>
      <c r="K66" s="64"/>
      <c r="L66" s="64"/>
      <c r="M66" s="64"/>
      <c r="N66" s="64"/>
      <c r="O66" s="65"/>
      <c r="P66" s="65"/>
      <c r="Q66" s="65"/>
      <c r="R66" s="65"/>
      <c r="S66" s="65"/>
      <c r="T66" s="65"/>
      <c r="U66" s="65"/>
      <c r="V66" s="66" t="s">
        <v>50</v>
      </c>
      <c r="W66" s="65"/>
      <c r="X66" s="67"/>
    </row>
    <row r="67" spans="1:27" s="5" customFormat="1" ht="18.75" x14ac:dyDescent="0.3"/>
    <row r="68" spans="1:27" s="5" customFormat="1" ht="18.75" x14ac:dyDescent="0.3">
      <c r="M68" s="37"/>
    </row>
    <row r="69" spans="1:27" x14ac:dyDescent="0.2">
      <c r="M69" s="33"/>
    </row>
    <row r="70" spans="1:27" x14ac:dyDescent="0.2">
      <c r="L70" s="33"/>
      <c r="M70" s="33"/>
    </row>
    <row r="71" spans="1:27" x14ac:dyDescent="0.2">
      <c r="M71" s="33"/>
    </row>
    <row r="74" spans="1:27" x14ac:dyDescent="0.2">
      <c r="M74" s="33"/>
    </row>
  </sheetData>
  <mergeCells count="43">
    <mergeCell ref="I66:N66"/>
    <mergeCell ref="AB4:AB5"/>
    <mergeCell ref="AA4:AA5"/>
    <mergeCell ref="B7:I7"/>
    <mergeCell ref="U4:V4"/>
    <mergeCell ref="Y4:Z4"/>
    <mergeCell ref="J4:J5"/>
    <mergeCell ref="N4:N5"/>
    <mergeCell ref="T4:T5"/>
    <mergeCell ref="S4:S5"/>
    <mergeCell ref="Q4:R4"/>
    <mergeCell ref="O4:P4"/>
    <mergeCell ref="W4:X4"/>
    <mergeCell ref="B61:I61"/>
    <mergeCell ref="B63:I63"/>
    <mergeCell ref="B8:I8"/>
    <mergeCell ref="B9:I9"/>
    <mergeCell ref="B11:I11"/>
    <mergeCell ref="B12:I12"/>
    <mergeCell ref="B13:I13"/>
    <mergeCell ref="B14:I14"/>
    <mergeCell ref="B15:I15"/>
    <mergeCell ref="B31:I31"/>
    <mergeCell ref="B35:I35"/>
    <mergeCell ref="B37:I37"/>
    <mergeCell ref="B58:I58"/>
    <mergeCell ref="B38:I38"/>
    <mergeCell ref="B40:I40"/>
    <mergeCell ref="B41:I41"/>
    <mergeCell ref="B59:I59"/>
    <mergeCell ref="B60:I60"/>
    <mergeCell ref="B57:I57"/>
    <mergeCell ref="K4:K5"/>
    <mergeCell ref="M4:M5"/>
    <mergeCell ref="I4:I5"/>
    <mergeCell ref="L4:L5"/>
    <mergeCell ref="B56:I56"/>
    <mergeCell ref="B22:I22"/>
    <mergeCell ref="B23:I23"/>
    <mergeCell ref="B36:I36"/>
    <mergeCell ref="B39:I39"/>
    <mergeCell ref="B42:I42"/>
    <mergeCell ref="B53:I53"/>
  </mergeCells>
  <pageMargins left="0.39370078740157483" right="0.39370078740157483" top="0.78740157480314965" bottom="0.39370078740157483" header="0.39370078740157483" footer="0.39370078740157483"/>
  <pageSetup paperSize="9" scale="49" orientation="landscape" r:id="rId1"/>
  <headerFooter alignWithMargins="0">
    <oddHeader>&amp;CСтраница &amp;P из &amp;N</oddHead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доходов</vt:lpstr>
      <vt:lpstr>'План доходов'!Заголовки_для_печати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BLZAEM</cp:lastModifiedBy>
  <cp:lastPrinted>2021-03-12T10:17:47Z</cp:lastPrinted>
  <dcterms:created xsi:type="dcterms:W3CDTF">2018-12-30T09:36:16Z</dcterms:created>
  <dcterms:modified xsi:type="dcterms:W3CDTF">2021-03-12T10:17:53Z</dcterms:modified>
</cp:coreProperties>
</file>